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kin.majidov\Documents\İclas\Dərman vasitələri\Layihə\"/>
    </mc:Choice>
  </mc:AlternateContent>
  <bookViews>
    <workbookView xWindow="120" yWindow="120" windowWidth="15600" windowHeight="8445"/>
  </bookViews>
  <sheets>
    <sheet name="orijinal dərman vasitəsi" sheetId="1" r:id="rId1"/>
  </sheets>
  <definedNames>
    <definedName name="_xlnm.Print_Area" localSheetId="0">'orijinal dərman vasitəsi'!$A$1:$J$79</definedName>
    <definedName name="_xlnm.Print_Titles" localSheetId="0">'orijinal dərman vasitəsi'!$4:$4</definedName>
  </definedNames>
  <calcPr calcId="152511"/>
</workbook>
</file>

<file path=xl/calcChain.xml><?xml version="1.0" encoding="utf-8"?>
<calcChain xmlns="http://schemas.openxmlformats.org/spreadsheetml/2006/main">
  <c r="E199" i="1" l="1"/>
  <c r="E201" i="1" l="1"/>
  <c r="E57" i="1" l="1"/>
  <c r="E59" i="1" l="1"/>
  <c r="E60" i="1" s="1"/>
  <c r="E61" i="1" l="1"/>
  <c r="AZ14" i="1"/>
  <c r="AN14" i="1"/>
  <c r="AZ13" i="1"/>
  <c r="AN13" i="1"/>
  <c r="AZ12" i="1"/>
  <c r="AN12" i="1"/>
  <c r="AZ11" i="1"/>
  <c r="AN11" i="1"/>
  <c r="AZ10" i="1"/>
  <c r="BA10" i="1" s="1"/>
  <c r="BB10" i="1" s="1"/>
  <c r="AQ10" i="1"/>
  <c r="AR10" i="1" s="1"/>
  <c r="AS10" i="1" s="1"/>
  <c r="AP10" i="1"/>
  <c r="AN5" i="1"/>
  <c r="AP5" i="1" s="1"/>
  <c r="BA11" i="1" l="1"/>
  <c r="BB11" i="1" s="1"/>
  <c r="AX6" i="1" s="1"/>
  <c r="BA13" i="1"/>
  <c r="AU10" i="1"/>
  <c r="BA12" i="1"/>
  <c r="BA14" i="1"/>
  <c r="AQ5" i="1"/>
  <c r="AQ6" i="1" s="1"/>
  <c r="AP6" i="1"/>
  <c r="AN6" i="1"/>
  <c r="AP11" i="1"/>
  <c r="AP12" i="1"/>
  <c r="AP13" i="1"/>
  <c r="AP14" i="1"/>
  <c r="AV10" i="1"/>
  <c r="AW10" i="1" s="1"/>
  <c r="AX10" i="1" s="1"/>
  <c r="AQ11" i="1"/>
  <c r="AQ12" i="1"/>
  <c r="AQ13" i="1"/>
  <c r="AQ14" i="1"/>
  <c r="AO5" i="1"/>
  <c r="AO6" i="1" s="1"/>
  <c r="E63" i="1" l="1"/>
  <c r="BB12" i="1"/>
  <c r="BB13" i="1" s="1"/>
  <c r="BB14" i="1" s="1"/>
  <c r="AV12" i="1"/>
  <c r="AU12" i="1"/>
  <c r="AR11" i="1"/>
  <c r="AS11" i="1" s="1"/>
  <c r="AU11" i="1"/>
  <c r="AV11" i="1"/>
  <c r="AW11" i="1" s="1"/>
  <c r="AV13" i="1"/>
  <c r="AU13" i="1"/>
  <c r="AU14" i="1"/>
  <c r="AV14" i="1"/>
  <c r="AX11" i="1" l="1"/>
  <c r="AW12" i="1"/>
  <c r="AR12" i="1"/>
  <c r="AX12" i="1" l="1"/>
  <c r="AW13" i="1"/>
  <c r="AS12" i="1"/>
  <c r="AR13" i="1"/>
  <c r="AS13" i="1" l="1"/>
  <c r="AR14" i="1"/>
  <c r="AS14" i="1" s="1"/>
  <c r="AX13" i="1"/>
  <c r="AW14" i="1"/>
  <c r="AX14" i="1" l="1"/>
  <c r="E62" i="1" l="1"/>
  <c r="A100" i="1" l="1"/>
  <c r="E64" i="1" s="1"/>
</calcChain>
</file>

<file path=xl/sharedStrings.xml><?xml version="1.0" encoding="utf-8"?>
<sst xmlns="http://schemas.openxmlformats.org/spreadsheetml/2006/main" count="273" uniqueCount="155">
  <si>
    <t>ORİJİNAL DƏRMAN VASİTƏSİ ÜÇÜN QİYMƏT BƏYANNAMƏSİ</t>
  </si>
  <si>
    <t>Hüquqi şəxsin adı:</t>
  </si>
  <si>
    <t>VÖEN:</t>
  </si>
  <si>
    <t>Hüquqi ünvanı:</t>
  </si>
  <si>
    <t>Telefon nömrələri:</t>
  </si>
  <si>
    <t>Faks nömrəsi:</t>
  </si>
  <si>
    <t>Elektron poçt ünvanı:</t>
  </si>
  <si>
    <t>Dərman vasitəsinin ticarət adı:</t>
  </si>
  <si>
    <t>Təsiredici maddənin adı:</t>
  </si>
  <si>
    <t>Təsiredici maddənin dozası:</t>
  </si>
  <si>
    <t>İstifadə üçün əsas göstərişlər:</t>
  </si>
  <si>
    <t>Qeydiyyat vəsiqəsinin nömrəsi:</t>
  </si>
  <si>
    <t>Qeydiyyat vəsiqəsinin verilmə tarixi:</t>
  </si>
  <si>
    <t>(+994)</t>
  </si>
  <si>
    <t>@</t>
  </si>
  <si>
    <t>Həkim resepti ilə buraxılan dərman vasitəsi</t>
  </si>
  <si>
    <t>Həkim resepti olmadan buraxılan dərman vasitəsi</t>
  </si>
  <si>
    <t>İdxal</t>
  </si>
  <si>
    <t>Ölkədaxili istehsal</t>
  </si>
  <si>
    <t>İdxal/ölkədaxili istehsal:</t>
  </si>
  <si>
    <t>Reseptli/reseptsiz:</t>
  </si>
  <si>
    <t>Qeyd</t>
  </si>
  <si>
    <t>TƏM-ə ən aşağı rəsmi satış qiyməti
(ABŞ dolları)</t>
  </si>
  <si>
    <t>Dərman vasitəsinin
ticarət adı</t>
  </si>
  <si>
    <t>İstinad
ölkəsinin adı</t>
  </si>
  <si>
    <t>İstehsal edildiyi ölkənin adı</t>
  </si>
  <si>
    <t>İstehsal edildiyi ölkə:</t>
  </si>
  <si>
    <t>İdxal edildiyi ölkə:</t>
  </si>
  <si>
    <t>İdxal edildiyi ölkənin adı</t>
  </si>
  <si>
    <t>Ən ucuz qiymətə satışda olduğu ölkənin adı</t>
  </si>
  <si>
    <t xml:space="preserve">Bəyannamənin tərtib edilmə tarixi: </t>
  </si>
  <si>
    <t>Hüquqi şəxsin rəhbərinin soyadı, adı, atasının adı</t>
  </si>
  <si>
    <t>İmza</t>
  </si>
  <si>
    <t>Bəyannaməni tərtib edən məsul şəxsin soyadı, adı, atasının adı</t>
  </si>
  <si>
    <t>Bəyannaməni qəbul edən şəxsin soyadı, adı, atasının adı</t>
  </si>
  <si>
    <t>/</t>
  </si>
  <si>
    <t>Generiki mövcuddur</t>
  </si>
  <si>
    <t>Generiki mövcud deyil</t>
  </si>
  <si>
    <t>Generiki barədə məlumat:</t>
  </si>
  <si>
    <t>Bəyannamənin qəbul edilmə tarixi:</t>
  </si>
  <si>
    <t>Dərman vasitəsinin ATC kodu:</t>
  </si>
  <si>
    <t>GMP sertifikatı barədə məlumat:</t>
  </si>
  <si>
    <t>Sertifikatı yoxdur</t>
  </si>
  <si>
    <t>Sertifikatı var (surəti təqdim edilməlidir)</t>
  </si>
  <si>
    <t>Dərman vasitəsinin istifadə qaydası (NFC):</t>
  </si>
  <si>
    <t>Təklif edilən ölkədaxili TƏM-ə şərti satış qiyməti (manatla):</t>
  </si>
  <si>
    <t>Topdansatış qiyməti (manatla, ƏDV-siz):</t>
  </si>
  <si>
    <t>Pərakəndə satış qiyməti (manatla, ƏDV-siz):</t>
  </si>
  <si>
    <t>Pərakəndə satış qiyməti (manatla, ƏDV ilə):</t>
  </si>
  <si>
    <t>Topdansatış qiyməti (manatla, ƏDV ilə):</t>
  </si>
  <si>
    <t>Türkiyə</t>
  </si>
  <si>
    <t>Fransa</t>
  </si>
  <si>
    <t>İspaniya</t>
  </si>
  <si>
    <t>İtaliya</t>
  </si>
  <si>
    <t>Sloveniya</t>
  </si>
  <si>
    <t>Macarıstan</t>
  </si>
  <si>
    <t>Bolqarıstan</t>
  </si>
  <si>
    <t>Polşa</t>
  </si>
  <si>
    <t>Yunanıstan</t>
  </si>
  <si>
    <t>Portuqaliya</t>
  </si>
  <si>
    <t>Farmasevtik forması:</t>
  </si>
  <si>
    <t>Ticarət qablaşdırması və miqdarı (№):</t>
  </si>
  <si>
    <t>№</t>
  </si>
  <si>
    <t>Ticarət qablaşdırması və
miqdarı (№)</t>
  </si>
  <si>
    <t>İstehsalçı şirkət, ölkə:</t>
  </si>
  <si>
    <t>Ölkədaxili TƏM-ə şərti satış qiymətinin yuxarı həddi (manatla):</t>
  </si>
  <si>
    <t>Qeydiyyat №</t>
  </si>
  <si>
    <t>"Dərman vasitələrinin qiymətlərinin hesablanması üsullarına dair
Təlimat"a 1 nömrəli əlavə</t>
  </si>
  <si>
    <t>Almaniya</t>
  </si>
  <si>
    <t>Argentina</t>
  </si>
  <si>
    <t>Avstraliya</t>
  </si>
  <si>
    <t>Avstriya</t>
  </si>
  <si>
    <t>Azərbaycan</t>
  </si>
  <si>
    <t>Banqladeş</t>
  </si>
  <si>
    <t>Belarus</t>
  </si>
  <si>
    <t>Belçika</t>
  </si>
  <si>
    <t>Bosniya və Herseqovina</t>
  </si>
  <si>
    <t>Braziliya</t>
  </si>
  <si>
    <t>Cənubi Afrika Respublikası</t>
  </si>
  <si>
    <t>Cənubi Koreya</t>
  </si>
  <si>
    <t>Çin</t>
  </si>
  <si>
    <t>Danimarka</t>
  </si>
  <si>
    <t>Estoniya</t>
  </si>
  <si>
    <t>Fələstin</t>
  </si>
  <si>
    <t>Finlandiya</t>
  </si>
  <si>
    <t>Gürcüstan</t>
  </si>
  <si>
    <t>Hindistan</t>
  </si>
  <si>
    <t>İrlandiya</t>
  </si>
  <si>
    <t>İslandiya</t>
  </si>
  <si>
    <t>İsrail</t>
  </si>
  <si>
    <t>İsveç</t>
  </si>
  <si>
    <t>İsveçrə</t>
  </si>
  <si>
    <t>Kanada</t>
  </si>
  <si>
    <t>Kipr</t>
  </si>
  <si>
    <t>Kolumbiya</t>
  </si>
  <si>
    <t>Koreya</t>
  </si>
  <si>
    <t>Latviya</t>
  </si>
  <si>
    <t>Litva</t>
  </si>
  <si>
    <t>Makedoniya</t>
  </si>
  <si>
    <t>Malaziya</t>
  </si>
  <si>
    <t>Malta</t>
  </si>
  <si>
    <t>Meksika</t>
  </si>
  <si>
    <t>Misir</t>
  </si>
  <si>
    <t>Moldova</t>
  </si>
  <si>
    <t>Niderland</t>
  </si>
  <si>
    <t>Norveç</t>
  </si>
  <si>
    <t>Pakistan</t>
  </si>
  <si>
    <t>Puerto-Riko</t>
  </si>
  <si>
    <t>Qazaxıstan</t>
  </si>
  <si>
    <t>Rumıniya</t>
  </si>
  <si>
    <t>Rusiya</t>
  </si>
  <si>
    <t>Serbiya</t>
  </si>
  <si>
    <t>Səudiyyə Ərəbistanı</t>
  </si>
  <si>
    <t>Slovakiya</t>
  </si>
  <si>
    <t>Suriya</t>
  </si>
  <si>
    <t>Tayland</t>
  </si>
  <si>
    <t>Ukrayna</t>
  </si>
  <si>
    <t>Uruqvay</t>
  </si>
  <si>
    <t>Vyetnam</t>
  </si>
  <si>
    <t>Xorvatiya</t>
  </si>
  <si>
    <t>İndoneziya</t>
  </si>
  <si>
    <t>İordaniya</t>
  </si>
  <si>
    <t>İran</t>
  </si>
  <si>
    <t>Yaponiya</t>
  </si>
  <si>
    <t>Amerika Birləşmiş Ştatları</t>
  </si>
  <si>
    <t>Digər</t>
  </si>
  <si>
    <t>Birləşmiş Krallıq</t>
  </si>
  <si>
    <t>Çex Respublikası</t>
  </si>
  <si>
    <t>1. İstinad ölkələrində dərman vasitəsi barədə məlumat:</t>
  </si>
  <si>
    <t>2. İstinad ölkəsi olmayan başqa ölkədə istehsal edildiyi təqdirdə istehsal edildiyi ölkədə dərman vasitəsi barədə məlumat:</t>
  </si>
  <si>
    <t>3. İstinad və istehsal ölkəsi olmayan başqa ölkədən idxal edildiyi təqdirdə idxal edildiyi ölkədə dərman vasitəsi barədə məlumat:</t>
  </si>
  <si>
    <t>4. İstehsal, idxal və istinad ölkələrində satışda olmadığı təqdirdə ən ucuz qiymətə satışda olduğu ölkədə dərman vasitəsi barədə məlumat:</t>
  </si>
  <si>
    <t>5. Dərman vasitəsinin generiki mövcud deyilsə, ən ucuz qiymətə satışda olduğu ölkədə dərman vasitəsi barədə məlumat:</t>
  </si>
  <si>
    <t>6. Almaniya, Avstriya, Böyük Britaniya və Şimali İrlandiya Krallığı, Belçika və ya İsveçrədə istehsal olunduğu təqdirdə, təlimatın 3.2.2.1-ci yarımbəndinə uyğun olaraq həmin beş ölkənin istehsalı olan dərman vasitəsinin ən aşağı bazis qiyməti barədə məlumat:</t>
  </si>
  <si>
    <t>Mövcud pərakəndə satış qiyməti (təlimatın 3.3-cü bəndinə əsasən, manatla):</t>
  </si>
  <si>
    <t>Mövcud pərakəndə satış qiyməti əsasında TƏM-ə şərti satış qiyməti (manatla):</t>
  </si>
  <si>
    <t>TƏM-ə şərti satış qiyməti</t>
  </si>
  <si>
    <t>Topdansatış qiyməti</t>
  </si>
  <si>
    <t>Pərakəndə satış qiyməti</t>
  </si>
  <si>
    <t>ƏDV-siz</t>
  </si>
  <si>
    <t>ƏDV ilə</t>
  </si>
  <si>
    <t>TƏM:
Topdansatış Əczaçılıq Müəssisəsi</t>
  </si>
  <si>
    <t>Hissələr</t>
  </si>
  <si>
    <t>Topdansatış əlavəsi</t>
  </si>
  <si>
    <t>2+4</t>
  </si>
  <si>
    <t>Pərakəndə satış əlavəsi</t>
  </si>
  <si>
    <t>5+9</t>
  </si>
  <si>
    <t>Ölkədaxili TƏM-ə şərti satış qiymətinin yuxarı həddi (hesablanan, manatla):</t>
  </si>
  <si>
    <r>
      <t xml:space="preserve">AZƏRBAYCAN </t>
    </r>
    <r>
      <rPr>
        <sz val="12"/>
        <color theme="0"/>
        <rFont val="Arial"/>
        <family val="2"/>
        <charset val="204"/>
      </rPr>
      <t>(MANAT)</t>
    </r>
  </si>
  <si>
    <r>
      <t xml:space="preserve">Pərakəndə satış qiyməti
</t>
    </r>
    <r>
      <rPr>
        <sz val="10"/>
        <color theme="0"/>
        <rFont val="Arial"/>
        <family val="2"/>
        <charset val="204"/>
      </rPr>
      <t>(ƏDV-li)</t>
    </r>
  </si>
  <si>
    <r>
      <rPr>
        <b/>
        <sz val="10"/>
        <color theme="1"/>
        <rFont val="Arial"/>
        <family val="2"/>
      </rPr>
      <t>NFC: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New Form Code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ATC:</t>
    </r>
    <r>
      <rPr>
        <sz val="10"/>
        <color theme="1"/>
        <rFont val="Arial"/>
        <family val="2"/>
        <charset val="204"/>
      </rPr>
      <t xml:space="preserve"> Anatomical Therapeutic Chemical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GMP:</t>
    </r>
    <r>
      <rPr>
        <sz val="10"/>
        <color theme="1"/>
        <rFont val="Arial"/>
        <family val="2"/>
        <charset val="204"/>
      </rPr>
      <t xml:space="preserve"> Good Manufacturing Practice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TƏM:</t>
    </r>
    <r>
      <rPr>
        <sz val="10"/>
        <color theme="1"/>
        <rFont val="Arial"/>
        <family val="2"/>
        <charset val="204"/>
      </rPr>
      <t xml:space="preserve"> Topdansatış Əczaçılıq Müəssisəsi</t>
    </r>
    <r>
      <rPr>
        <b/>
        <sz val="10"/>
        <color theme="1"/>
        <rFont val="Arial"/>
        <family val="2"/>
        <charset val="204"/>
      </rPr>
      <t xml:space="preserve">
Qeyd:</t>
    </r>
    <r>
      <rPr>
        <sz val="10"/>
        <color theme="1"/>
        <rFont val="Arial"/>
        <family val="2"/>
        <charset val="204"/>
      </rPr>
      <t xml:space="preserve"> Bəyannamənin qeydiyyat nömrəsi bəyannamə qəbul edilən tarixə Azərbaycan Respublikası Tarif (qiymət) Şurasının Katibliyi tərəfindən qeyd edilir.</t>
    </r>
  </si>
  <si>
    <t>TƏM-ə ən aşağı rəsmi satış qiyməti, ticarət qablaşdırması və miqdarı nəzərə alınmaqla təlimata uyğun olaraq orijinal dərman vasitəsi üçün hesablanmış bazis qiymət
(ABŞ dolları)</t>
  </si>
  <si>
    <t>Qiymət bəyannaməsində istinad ölkələri üzrə göstərilən məlumatların açıq informasiya mənbələrindən götürüldüyünü təsdiq edir və müraciətin qəbul olunmasını xahiş edirik.</t>
  </si>
  <si>
    <t>Valyuta məzənnəsi (manat/ABŞ dolları):</t>
  </si>
  <si>
    <t>Təlimatın tələblərinə uyğun olaraq valyuta məzənnəsini və təklif edilən ölkədaxili TƏM-ə şərti satış qiymətini daxil edin: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</si>
</sst>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;@"/>
    <numFmt numFmtId="165" formatCode="0.0000"/>
    <numFmt numFmtId="166" formatCode="0.000"/>
    <numFmt numFmtId="167" formatCode="0.0%"/>
    <numFmt numFmtId="168" formatCode="0.0"/>
    <numFmt numFmtId="169" formatCode="dd\.mm\.yyyy"/>
  </numFmts>
  <fonts count="18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D0D0D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Protection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right" vertical="center" indent="1"/>
    </xf>
    <xf numFmtId="0" fontId="1" fillId="2" borderId="9" xfId="0" applyFont="1" applyFill="1" applyBorder="1" applyAlignment="1" applyProtection="1">
      <alignment horizontal="right" vertical="center" indent="1"/>
    </xf>
    <xf numFmtId="164" fontId="1" fillId="3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/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vertical="center" wrapText="1"/>
    </xf>
    <xf numFmtId="0" fontId="10" fillId="0" borderId="0" xfId="0" applyFont="1" applyAlignment="1">
      <alignment horizontal="center" vertical="center"/>
    </xf>
    <xf numFmtId="166" fontId="14" fillId="0" borderId="17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10" fillId="0" borderId="0" xfId="0" applyNumberFormat="1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2" fontId="14" fillId="5" borderId="2" xfId="0" applyNumberFormat="1" applyFont="1" applyFill="1" applyBorder="1" applyAlignment="1" applyProtection="1">
      <alignment horizontal="center" vertical="center"/>
      <protection locked="0"/>
    </xf>
    <xf numFmtId="2" fontId="14" fillId="2" borderId="14" xfId="0" applyNumberFormat="1" applyFont="1" applyFill="1" applyBorder="1" applyAlignment="1" applyProtection="1">
      <alignment horizontal="center" vertical="center"/>
      <protection hidden="1"/>
    </xf>
    <xf numFmtId="2" fontId="14" fillId="2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4" fillId="5" borderId="1" xfId="0" applyNumberFormat="1" applyFont="1" applyFill="1" applyBorder="1" applyAlignment="1" applyProtection="1">
      <alignment horizontal="center" vertical="center"/>
      <protection locked="0"/>
    </xf>
    <xf numFmtId="2" fontId="14" fillId="2" borderId="16" xfId="0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1" fontId="14" fillId="6" borderId="14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166" fontId="14" fillId="7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9" fontId="10" fillId="0" borderId="14" xfId="1" applyFont="1" applyBorder="1" applyAlignment="1">
      <alignment horizontal="center" vertical="center"/>
    </xf>
    <xf numFmtId="2" fontId="10" fillId="0" borderId="14" xfId="1" applyNumberFormat="1" applyFont="1" applyBorder="1" applyAlignment="1">
      <alignment horizontal="right" vertical="center" indent="1"/>
    </xf>
    <xf numFmtId="2" fontId="14" fillId="0" borderId="14" xfId="0" applyNumberFormat="1" applyFont="1" applyBorder="1" applyAlignment="1">
      <alignment horizontal="right" vertical="center" indent="1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2" fontId="10" fillId="0" borderId="0" xfId="0" applyNumberFormat="1" applyFont="1" applyFill="1" applyProtection="1"/>
    <xf numFmtId="0" fontId="4" fillId="3" borderId="1" xfId="0" applyFont="1" applyFill="1" applyBorder="1" applyAlignment="1" applyProtection="1">
      <alignment horizontal="center" vertical="center"/>
      <protection locked="0"/>
    </xf>
    <xf numFmtId="2" fontId="10" fillId="2" borderId="2" xfId="0" applyNumberFormat="1" applyFont="1" applyFill="1" applyBorder="1" applyAlignment="1" applyProtection="1">
      <alignment horizontal="center" vertical="center"/>
    </xf>
    <xf numFmtId="2" fontId="10" fillId="2" borderId="4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 indent="1"/>
    </xf>
    <xf numFmtId="0" fontId="10" fillId="2" borderId="3" xfId="0" applyFont="1" applyFill="1" applyBorder="1" applyAlignment="1" applyProtection="1">
      <alignment horizontal="left" vertical="center" indent="1"/>
    </xf>
    <xf numFmtId="0" fontId="10" fillId="2" borderId="4" xfId="0" applyFont="1" applyFill="1" applyBorder="1" applyAlignment="1" applyProtection="1">
      <alignment horizontal="left" vertical="center" indent="1"/>
    </xf>
    <xf numFmtId="0" fontId="5" fillId="2" borderId="2" xfId="0" applyFont="1" applyFill="1" applyBorder="1" applyAlignment="1" applyProtection="1">
      <alignment horizontal="left" vertical="center" indent="1"/>
    </xf>
    <xf numFmtId="0" fontId="5" fillId="2" borderId="3" xfId="0" applyFont="1" applyFill="1" applyBorder="1" applyAlignment="1" applyProtection="1">
      <alignment horizontal="left" vertical="center" indent="1"/>
    </xf>
    <xf numFmtId="0" fontId="5" fillId="2" borderId="4" xfId="0" applyFont="1" applyFill="1" applyBorder="1" applyAlignment="1" applyProtection="1">
      <alignment horizontal="left" vertical="center" indent="1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2" fontId="1" fillId="2" borderId="2" xfId="0" applyNumberFormat="1" applyFont="1" applyFill="1" applyBorder="1" applyAlignment="1" applyProtection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</xf>
    <xf numFmtId="169" fontId="1" fillId="3" borderId="1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166" fontId="14" fillId="4" borderId="15" xfId="0" applyNumberFormat="1" applyFont="1" applyFill="1" applyBorder="1" applyAlignment="1">
      <alignment horizontal="center" vertical="center" wrapText="1"/>
    </xf>
    <xf numFmtId="166" fontId="14" fillId="4" borderId="16" xfId="0" applyNumberFormat="1" applyFont="1" applyFill="1" applyBorder="1" applyAlignment="1">
      <alignment horizontal="center" vertical="center" wrapText="1"/>
    </xf>
    <xf numFmtId="166" fontId="14" fillId="4" borderId="14" xfId="0" applyNumberFormat="1" applyFont="1" applyFill="1" applyBorder="1" applyAlignment="1">
      <alignment horizontal="center" vertical="center" wrapText="1"/>
    </xf>
    <xf numFmtId="166" fontId="14" fillId="4" borderId="18" xfId="0" applyNumberFormat="1" applyFont="1" applyFill="1" applyBorder="1" applyAlignment="1">
      <alignment horizontal="center" vertical="center" wrapText="1"/>
    </xf>
    <xf numFmtId="166" fontId="14" fillId="2" borderId="0" xfId="0" applyNumberFormat="1" applyFont="1" applyFill="1" applyBorder="1" applyAlignment="1">
      <alignment horizontal="center" vertical="center" wrapText="1"/>
    </xf>
    <xf numFmtId="168" fontId="14" fillId="4" borderId="1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 indent="1"/>
    </xf>
    <xf numFmtId="0" fontId="5" fillId="2" borderId="4" xfId="0" applyFont="1" applyFill="1" applyBorder="1" applyAlignment="1" applyProtection="1">
      <alignment horizontal="left" vertical="center" wrapText="1" indent="1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" fillId="2" borderId="2" xfId="0" applyFont="1" applyFill="1" applyBorder="1" applyAlignment="1" applyProtection="1">
      <alignment horizontal="left" vertical="center" wrapText="1" indent="1"/>
    </xf>
    <xf numFmtId="0" fontId="1" fillId="2" borderId="4" xfId="0" applyFont="1" applyFill="1" applyBorder="1" applyAlignment="1" applyProtection="1">
      <alignment horizontal="left" vertical="center" wrapText="1" inden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top"/>
    </xf>
    <xf numFmtId="0" fontId="1" fillId="2" borderId="0" xfId="0" applyFont="1" applyFill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1" fillId="3" borderId="2" xfId="0" applyFont="1" applyFill="1" applyBorder="1" applyAlignment="1" applyProtection="1">
      <alignment horizontal="left" vertical="center" indent="1"/>
      <protection locked="0"/>
    </xf>
    <xf numFmtId="0" fontId="1" fillId="3" borderId="3" xfId="0" applyFont="1" applyFill="1" applyBorder="1" applyAlignment="1" applyProtection="1">
      <alignment horizontal="left" vertical="center" indent="1"/>
      <protection locked="0"/>
    </xf>
    <xf numFmtId="0" fontId="1" fillId="3" borderId="4" xfId="0" applyFont="1" applyFill="1" applyBorder="1" applyAlignment="1" applyProtection="1">
      <alignment horizontal="left" vertical="center" indent="1"/>
      <protection locked="0"/>
    </xf>
    <xf numFmtId="1" fontId="1" fillId="3" borderId="5" xfId="0" applyNumberFormat="1" applyFont="1" applyFill="1" applyBorder="1" applyAlignment="1" applyProtection="1">
      <alignment horizontal="left" vertical="center" indent="1"/>
      <protection locked="0"/>
    </xf>
    <xf numFmtId="1" fontId="1" fillId="3" borderId="8" xfId="0" applyNumberFormat="1" applyFont="1" applyFill="1" applyBorder="1" applyAlignment="1" applyProtection="1">
      <alignment horizontal="left" vertical="center" indent="1"/>
      <protection locked="0"/>
    </xf>
    <xf numFmtId="1" fontId="1" fillId="3" borderId="11" xfId="0" applyNumberFormat="1" applyFont="1" applyFill="1" applyBorder="1" applyAlignment="1" applyProtection="1">
      <alignment horizontal="left" vertical="center" indent="1"/>
      <protection locked="0"/>
    </xf>
    <xf numFmtId="1" fontId="1" fillId="0" borderId="2" xfId="0" applyNumberFormat="1" applyFont="1" applyBorder="1" applyAlignment="1" applyProtection="1">
      <alignment horizontal="left" vertical="center" indent="1"/>
      <protection locked="0"/>
    </xf>
    <xf numFmtId="1" fontId="1" fillId="0" borderId="4" xfId="0" applyNumberFormat="1" applyFont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wrapText="1" indent="10"/>
    </xf>
    <xf numFmtId="0" fontId="1" fillId="0" borderId="2" xfId="0" applyFont="1" applyBorder="1" applyAlignment="1" applyProtection="1">
      <alignment horizontal="right" vertical="center" indent="1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4" xfId="0" applyFont="1" applyBorder="1" applyAlignment="1" applyProtection="1">
      <alignment horizontal="right" vertical="center" inden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 wrapText="1" indent="1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4" xfId="0" applyBorder="1"/>
    <xf numFmtId="14" fontId="1" fillId="2" borderId="2" xfId="0" applyNumberFormat="1" applyFont="1" applyFill="1" applyBorder="1" applyAlignment="1" applyProtection="1">
      <alignment horizontal="center" vertical="center"/>
    </xf>
    <xf numFmtId="14" fontId="1" fillId="2" borderId="3" xfId="0" applyNumberFormat="1" applyFont="1" applyFill="1" applyBorder="1" applyAlignment="1" applyProtection="1">
      <alignment horizontal="center" vertical="center"/>
    </xf>
    <xf numFmtId="14" fontId="1" fillId="2" borderId="4" xfId="0" applyNumberFormat="1" applyFont="1" applyFill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left" vertical="center" wrapText="1" indent="1"/>
    </xf>
    <xf numFmtId="0" fontId="1" fillId="2" borderId="7" xfId="0" applyFont="1" applyFill="1" applyBorder="1" applyAlignment="1" applyProtection="1">
      <alignment horizontal="left" vertical="center" wrapText="1" indent="1"/>
    </xf>
    <xf numFmtId="0" fontId="1" fillId="2" borderId="6" xfId="0" applyFont="1" applyFill="1" applyBorder="1" applyAlignment="1" applyProtection="1">
      <alignment horizontal="left" vertical="center" wrapText="1" indent="1"/>
    </xf>
    <xf numFmtId="0" fontId="1" fillId="2" borderId="0" xfId="0" applyFont="1" applyFill="1" applyBorder="1" applyAlignment="1" applyProtection="1">
      <alignment horizontal="left" vertical="center" wrapText="1" indent="1"/>
    </xf>
    <xf numFmtId="0" fontId="1" fillId="2" borderId="10" xfId="0" applyFont="1" applyFill="1" applyBorder="1" applyAlignment="1" applyProtection="1">
      <alignment horizontal="left" vertical="center" wrapText="1" indent="1"/>
    </xf>
    <xf numFmtId="0" fontId="1" fillId="2" borderId="8" xfId="0" applyFont="1" applyFill="1" applyBorder="1" applyAlignment="1" applyProtection="1">
      <alignment horizontal="left" vertical="center" wrapText="1" indent="1"/>
    </xf>
    <xf numFmtId="0" fontId="1" fillId="2" borderId="11" xfId="0" applyFont="1" applyFill="1" applyBorder="1" applyAlignment="1" applyProtection="1">
      <alignment horizontal="left" vertical="center" wrapText="1" indent="1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866775</xdr:colOff>
      <xdr:row>65</xdr:row>
      <xdr:rowOff>76200</xdr:rowOff>
    </xdr:from>
    <xdr:to>
      <xdr:col>9</xdr:col>
      <xdr:colOff>401100</xdr:colOff>
      <xdr:row>70</xdr:row>
      <xdr:rowOff>190500</xdr:rowOff>
    </xdr:to>
    <xdr:sp macro="" textlink="">
      <xdr:nvSpPr>
        <xdr:cNvPr id="5" name="Oval 4"/>
        <xdr:cNvSpPr/>
      </xdr:nvSpPr>
      <xdr:spPr>
        <a:xfrm>
          <a:off x="7820025" y="16182975"/>
          <a:ext cx="1353600" cy="1352550"/>
        </a:xfrm>
        <a:prstGeom prst="ellipse">
          <a:avLst/>
        </a:prstGeom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1190624</xdr:colOff>
      <xdr:row>66</xdr:row>
      <xdr:rowOff>142874</xdr:rowOff>
    </xdr:from>
    <xdr:to>
      <xdr:col>9</xdr:col>
      <xdr:colOff>98549</xdr:colOff>
      <xdr:row>69</xdr:row>
      <xdr:rowOff>127537</xdr:rowOff>
    </xdr:to>
    <xdr:sp macro="" textlink="">
      <xdr:nvSpPr>
        <xdr:cNvPr id="3" name="TextBox 2"/>
        <xdr:cNvSpPr txBox="1"/>
      </xdr:nvSpPr>
      <xdr:spPr>
        <a:xfrm>
          <a:off x="8143874" y="16497299"/>
          <a:ext cx="727200" cy="727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z-Latn-AZ" sz="800">
              <a:latin typeface="Arial" pitchFamily="34" charset="0"/>
              <a:cs typeface="Arial" pitchFamily="34" charset="0"/>
            </a:rPr>
            <a:t>Möhür yeri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685800</xdr:colOff>
      <xdr:row>72</xdr:row>
      <xdr:rowOff>133350</xdr:rowOff>
    </xdr:from>
    <xdr:to>
      <xdr:col>9</xdr:col>
      <xdr:colOff>695325</xdr:colOff>
      <xdr:row>77</xdr:row>
      <xdr:rowOff>209550</xdr:rowOff>
    </xdr:to>
    <xdr:sp macro="" textlink="">
      <xdr:nvSpPr>
        <xdr:cNvPr id="4" name="Rectangle 3"/>
        <xdr:cNvSpPr/>
      </xdr:nvSpPr>
      <xdr:spPr>
        <a:xfrm>
          <a:off x="7639050" y="21545550"/>
          <a:ext cx="1828800" cy="1314450"/>
        </a:xfrm>
        <a:prstGeom prst="rect">
          <a:avLst/>
        </a:prstGeom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1000124</xdr:colOff>
      <xdr:row>73</xdr:row>
      <xdr:rowOff>85725</xdr:rowOff>
    </xdr:from>
    <xdr:to>
      <xdr:col>9</xdr:col>
      <xdr:colOff>419099</xdr:colOff>
      <xdr:row>77</xdr:row>
      <xdr:rowOff>3713</xdr:rowOff>
    </xdr:to>
    <xdr:sp macro="" textlink="">
      <xdr:nvSpPr>
        <xdr:cNvPr id="6" name="TextBox 5"/>
        <xdr:cNvSpPr txBox="1"/>
      </xdr:nvSpPr>
      <xdr:spPr>
        <a:xfrm>
          <a:off x="7953374" y="21745575"/>
          <a:ext cx="1238250" cy="908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z-Latn-AZ" sz="800">
              <a:latin typeface="Arial" pitchFamily="34" charset="0"/>
              <a:cs typeface="Arial" pitchFamily="34" charset="0"/>
            </a:rPr>
            <a:t>Xüsusi ştamp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</xdr:row>
          <xdr:rowOff>19050</xdr:rowOff>
        </xdr:from>
        <xdr:to>
          <xdr:col>5</xdr:col>
          <xdr:colOff>114300</xdr:colOff>
          <xdr:row>18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25</xdr:row>
          <xdr:rowOff>9525</xdr:rowOff>
        </xdr:from>
        <xdr:to>
          <xdr:col>7</xdr:col>
          <xdr:colOff>114300</xdr:colOff>
          <xdr:row>25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19050</xdr:rowOff>
        </xdr:from>
        <xdr:to>
          <xdr:col>7</xdr:col>
          <xdr:colOff>114300</xdr:colOff>
          <xdr:row>26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24</xdr:row>
          <xdr:rowOff>19050</xdr:rowOff>
        </xdr:from>
        <xdr:to>
          <xdr:col>7</xdr:col>
          <xdr:colOff>114300</xdr:colOff>
          <xdr:row>24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24</xdr:row>
          <xdr:rowOff>19050</xdr:rowOff>
        </xdr:from>
        <xdr:to>
          <xdr:col>2</xdr:col>
          <xdr:colOff>762000</xdr:colOff>
          <xdr:row>24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25</xdr:row>
          <xdr:rowOff>19050</xdr:rowOff>
        </xdr:from>
        <xdr:to>
          <xdr:col>2</xdr:col>
          <xdr:colOff>762000</xdr:colOff>
          <xdr:row>25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26</xdr:row>
          <xdr:rowOff>19050</xdr:rowOff>
        </xdr:from>
        <xdr:to>
          <xdr:col>2</xdr:col>
          <xdr:colOff>762000</xdr:colOff>
          <xdr:row>26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18</xdr:row>
          <xdr:rowOff>19050</xdr:rowOff>
        </xdr:from>
        <xdr:to>
          <xdr:col>2</xdr:col>
          <xdr:colOff>762000</xdr:colOff>
          <xdr:row>18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</xdr:row>
          <xdr:rowOff>19050</xdr:rowOff>
        </xdr:from>
        <xdr:to>
          <xdr:col>5</xdr:col>
          <xdr:colOff>419100</xdr:colOff>
          <xdr:row>18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18</xdr:row>
          <xdr:rowOff>19050</xdr:rowOff>
        </xdr:from>
        <xdr:to>
          <xdr:col>2</xdr:col>
          <xdr:colOff>1066800</xdr:colOff>
          <xdr:row>18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24</xdr:row>
          <xdr:rowOff>19050</xdr:rowOff>
        </xdr:from>
        <xdr:to>
          <xdr:col>7</xdr:col>
          <xdr:colOff>419100</xdr:colOff>
          <xdr:row>24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25</xdr:row>
          <xdr:rowOff>9525</xdr:rowOff>
        </xdr:from>
        <xdr:to>
          <xdr:col>7</xdr:col>
          <xdr:colOff>419100</xdr:colOff>
          <xdr:row>25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24</xdr:row>
          <xdr:rowOff>19050</xdr:rowOff>
        </xdr:from>
        <xdr:to>
          <xdr:col>2</xdr:col>
          <xdr:colOff>1066800</xdr:colOff>
          <xdr:row>24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25</xdr:row>
          <xdr:rowOff>19050</xdr:rowOff>
        </xdr:from>
        <xdr:to>
          <xdr:col>2</xdr:col>
          <xdr:colOff>1066800</xdr:colOff>
          <xdr:row>25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B270"/>
  <sheetViews>
    <sheetView showGridLines="0" showRowColHeaders="0" tabSelected="1" zoomScaleNormal="100" zoomScaleSheetLayoutView="100" workbookViewId="0">
      <selection activeCell="A3" sqref="A3:J3"/>
    </sheetView>
  </sheetViews>
  <sheetFormatPr defaultColWidth="0" defaultRowHeight="12.75" zeroHeight="1" x14ac:dyDescent="0.2"/>
  <cols>
    <col min="1" max="1" width="14.42578125" style="65" customWidth="1"/>
    <col min="2" max="2" width="23.42578125" style="65" customWidth="1"/>
    <col min="3" max="3" width="16.7109375" style="65" customWidth="1"/>
    <col min="4" max="4" width="14.7109375" style="65" customWidth="1"/>
    <col min="5" max="6" width="6.7109375" style="65" customWidth="1"/>
    <col min="7" max="7" width="14.85546875" style="65" customWidth="1"/>
    <col min="8" max="8" width="6.7109375" style="65" customWidth="1"/>
    <col min="9" max="9" width="27.28515625" style="65" customWidth="1"/>
    <col min="10" max="10" width="18.5703125" style="65" customWidth="1"/>
    <col min="11" max="11" width="0.140625" style="65" customWidth="1"/>
    <col min="12" max="12" width="5.5703125" style="65" hidden="1" customWidth="1"/>
    <col min="13" max="13" width="12.140625" style="65" hidden="1" customWidth="1"/>
    <col min="14" max="14" width="27" style="65" hidden="1" customWidth="1"/>
    <col min="15" max="15" width="25.140625" style="65" hidden="1" customWidth="1"/>
    <col min="16" max="38" width="5.5703125" style="65" hidden="1" customWidth="1"/>
    <col min="39" max="48" width="10.7109375" style="65" hidden="1" customWidth="1"/>
    <col min="49" max="49" width="13.7109375" style="65" hidden="1" customWidth="1"/>
    <col min="50" max="50" width="14.7109375" style="65" hidden="1" customWidth="1"/>
    <col min="51" max="54" width="10.7109375" style="65" hidden="1" customWidth="1"/>
    <col min="55" max="16384" width="5.5703125" style="65" hidden="1"/>
  </cols>
  <sheetData>
    <row r="1" spans="1:54" s="30" customFormat="1" ht="38.25" customHeight="1" x14ac:dyDescent="0.2">
      <c r="A1" s="124"/>
      <c r="B1" s="124"/>
      <c r="C1" s="124"/>
      <c r="D1" s="124"/>
      <c r="E1" s="124"/>
      <c r="F1" s="124"/>
      <c r="G1" s="124"/>
      <c r="H1" s="124"/>
      <c r="I1" s="133" t="s">
        <v>67</v>
      </c>
      <c r="J1" s="133"/>
      <c r="K1" s="1"/>
    </row>
    <row r="2" spans="1:54" s="30" customFormat="1" ht="18.75" customHeight="1" thickBot="1" x14ac:dyDescent="0.25">
      <c r="A2" s="124"/>
      <c r="B2" s="124"/>
      <c r="C2" s="124"/>
      <c r="D2" s="124"/>
      <c r="E2" s="124"/>
      <c r="F2" s="124"/>
      <c r="G2" s="124"/>
      <c r="H2" s="124"/>
      <c r="I2" s="133"/>
      <c r="J2" s="133"/>
      <c r="K2" s="1"/>
      <c r="AM2" s="86" t="s">
        <v>148</v>
      </c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34"/>
      <c r="AZ2" s="34"/>
      <c r="BA2" s="34"/>
      <c r="BB2" s="34"/>
    </row>
    <row r="3" spans="1:54" s="29" customFormat="1" ht="24.95" customHeight="1" thickBot="1" x14ac:dyDescent="0.3">
      <c r="A3" s="107" t="s">
        <v>0</v>
      </c>
      <c r="B3" s="108"/>
      <c r="C3" s="108"/>
      <c r="D3" s="108"/>
      <c r="E3" s="108"/>
      <c r="F3" s="108"/>
      <c r="G3" s="108"/>
      <c r="H3" s="108"/>
      <c r="I3" s="108"/>
      <c r="J3" s="109"/>
      <c r="K3" s="2"/>
      <c r="AM3" s="87" t="s">
        <v>136</v>
      </c>
      <c r="AN3" s="87" t="s">
        <v>137</v>
      </c>
      <c r="AO3" s="87"/>
      <c r="AP3" s="89" t="s">
        <v>138</v>
      </c>
      <c r="AQ3" s="90"/>
      <c r="AR3" s="35"/>
      <c r="AS3" s="36"/>
      <c r="AT3" s="36"/>
      <c r="AU3" s="37"/>
      <c r="AV3" s="34"/>
      <c r="AW3" s="91" t="s">
        <v>149</v>
      </c>
      <c r="AX3" s="87" t="s">
        <v>136</v>
      </c>
      <c r="AY3" s="34"/>
      <c r="AZ3" s="34"/>
      <c r="BA3" s="34"/>
      <c r="BB3" s="34"/>
    </row>
    <row r="4" spans="1:54" s="29" customFormat="1" ht="20.100000000000001" customHeight="1" thickBot="1" x14ac:dyDescent="0.3">
      <c r="A4" s="27" t="s">
        <v>66</v>
      </c>
      <c r="B4" s="67"/>
      <c r="C4" s="141" t="s">
        <v>30</v>
      </c>
      <c r="D4" s="142"/>
      <c r="E4" s="142"/>
      <c r="F4" s="142"/>
      <c r="G4" s="142"/>
      <c r="H4" s="142"/>
      <c r="I4" s="143"/>
      <c r="J4" s="25"/>
      <c r="K4" s="2"/>
      <c r="AM4" s="88"/>
      <c r="AN4" s="38" t="s">
        <v>139</v>
      </c>
      <c r="AO4" s="38" t="s">
        <v>140</v>
      </c>
      <c r="AP4" s="38" t="s">
        <v>139</v>
      </c>
      <c r="AQ4" s="38" t="s">
        <v>140</v>
      </c>
      <c r="AR4" s="39"/>
      <c r="AS4" s="93" t="s">
        <v>141</v>
      </c>
      <c r="AT4" s="93"/>
      <c r="AU4" s="93"/>
      <c r="AV4" s="34"/>
      <c r="AW4" s="91"/>
      <c r="AX4" s="87"/>
      <c r="AY4" s="34"/>
      <c r="AZ4" s="34"/>
      <c r="BA4" s="34"/>
      <c r="BB4" s="34"/>
    </row>
    <row r="5" spans="1:54" s="29" customFormat="1" ht="20.100000000000001" customHeight="1" thickBot="1" x14ac:dyDescent="0.3">
      <c r="A5" s="105" t="s">
        <v>1</v>
      </c>
      <c r="B5" s="140"/>
      <c r="C5" s="125"/>
      <c r="D5" s="126"/>
      <c r="E5" s="126"/>
      <c r="F5" s="126"/>
      <c r="G5" s="126"/>
      <c r="H5" s="126"/>
      <c r="I5" s="126"/>
      <c r="J5" s="127"/>
      <c r="K5" s="2"/>
      <c r="AM5" s="40">
        <v>5.77</v>
      </c>
      <c r="AN5" s="41">
        <f>IF(AM5&lt;=5,AM5*1.2,IF(AM5&lt;=20,AM5+1+(AM5-5)*0.17,IF(AM5&lt;=50,AM5+3.55+(AM5-20)*0.13,IF(AM5&lt;=100,AM5+7.45+(AM5-50)*0.07,AM5+10.95+(AM5-100)*0.03))))</f>
        <v>6.9008999999999991</v>
      </c>
      <c r="AO5" s="41">
        <f>AN5*1.18</f>
        <v>8.1430619999999987</v>
      </c>
      <c r="AP5" s="42">
        <f>IF(AM5&lt;=50,AN5*1.2,IF(AM5&lt;=100,AN5+11.49+(AN5-57.45)*0.13,AN5+18.45+(AN5-110.95)*0.11))</f>
        <v>8.2810799999999993</v>
      </c>
      <c r="AQ5" s="42">
        <f>AP5*1.18</f>
        <v>9.7716743999999984</v>
      </c>
      <c r="AR5" s="43"/>
      <c r="AS5" s="93"/>
      <c r="AT5" s="93"/>
      <c r="AU5" s="93"/>
      <c r="AV5" s="44"/>
      <c r="AW5" s="92"/>
      <c r="AX5" s="87"/>
      <c r="AY5" s="44"/>
      <c r="AZ5" s="44"/>
      <c r="BA5" s="44"/>
      <c r="BB5" s="44"/>
    </row>
    <row r="6" spans="1:54" s="29" customFormat="1" ht="20.100000000000001" customHeight="1" thickBot="1" x14ac:dyDescent="0.3">
      <c r="A6" s="105" t="s">
        <v>2</v>
      </c>
      <c r="B6" s="106"/>
      <c r="C6" s="128"/>
      <c r="D6" s="129"/>
      <c r="E6" s="129"/>
      <c r="F6" s="129"/>
      <c r="G6" s="129"/>
      <c r="H6" s="129"/>
      <c r="I6" s="129"/>
      <c r="J6" s="130"/>
      <c r="K6" s="2"/>
      <c r="AM6" s="45"/>
      <c r="AN6" s="46">
        <f>AN5/AM5-1</f>
        <v>0.19599653379549387</v>
      </c>
      <c r="AO6" s="46">
        <f>AO5/AN5-1</f>
        <v>0.17999999999999994</v>
      </c>
      <c r="AP6" s="46">
        <f>AP5/AN5-1</f>
        <v>0.19999999999999996</v>
      </c>
      <c r="AQ6" s="46">
        <f>AQ5/AP5-1</f>
        <v>0.17999999999999994</v>
      </c>
      <c r="AR6" s="47"/>
      <c r="AS6" s="48"/>
      <c r="AT6" s="48"/>
      <c r="AU6" s="49"/>
      <c r="AV6" s="50"/>
      <c r="AW6" s="51">
        <v>8.5</v>
      </c>
      <c r="AX6" s="52">
        <f>IF(AW6&lt;=BB10,AW6/AZ10,IF(AW6&lt;=BB11,(AW6-BB10)/AZ11+AM10,IF(AW6&lt;=BB12,(AW6-BB11)/AZ12+AM11,IF(AW6&lt;=BB13,(AW6-BB12)/AZ13+AM12,(AW6-BB13)/AZ14+AM13))))</f>
        <v>5.0024144091940714</v>
      </c>
      <c r="AY6" s="50"/>
      <c r="AZ6" s="50"/>
      <c r="BA6" s="50"/>
      <c r="BB6" s="50"/>
    </row>
    <row r="7" spans="1:54" s="29" customFormat="1" ht="20.100000000000001" customHeight="1" thickBot="1" x14ac:dyDescent="0.3">
      <c r="A7" s="105" t="s">
        <v>3</v>
      </c>
      <c r="B7" s="106"/>
      <c r="C7" s="99"/>
      <c r="D7" s="100"/>
      <c r="E7" s="100"/>
      <c r="F7" s="100"/>
      <c r="G7" s="100"/>
      <c r="H7" s="100"/>
      <c r="I7" s="100"/>
      <c r="J7" s="101"/>
      <c r="K7" s="2"/>
      <c r="AM7" s="34"/>
      <c r="AN7" s="34"/>
      <c r="AO7" s="34"/>
      <c r="AP7" s="53"/>
      <c r="AQ7" s="53"/>
      <c r="AR7" s="53"/>
      <c r="AS7" s="34"/>
      <c r="AT7" s="34"/>
      <c r="AU7" s="53"/>
      <c r="AV7" s="53"/>
      <c r="AW7" s="53"/>
      <c r="AX7" s="34"/>
      <c r="AY7" s="34"/>
      <c r="AZ7" s="34"/>
      <c r="BA7" s="34"/>
      <c r="BB7" s="34"/>
    </row>
    <row r="8" spans="1:54" s="29" customFormat="1" ht="20.100000000000001" customHeight="1" thickBot="1" x14ac:dyDescent="0.3">
      <c r="A8" s="105" t="s">
        <v>4</v>
      </c>
      <c r="B8" s="106"/>
      <c r="C8" s="23" t="s">
        <v>13</v>
      </c>
      <c r="D8" s="131"/>
      <c r="E8" s="132"/>
      <c r="F8" s="4" t="s">
        <v>13</v>
      </c>
      <c r="G8" s="99"/>
      <c r="H8" s="101"/>
      <c r="I8" s="137"/>
      <c r="J8" s="138"/>
      <c r="K8" s="2"/>
      <c r="AM8" s="54">
        <v>1</v>
      </c>
      <c r="AN8" s="54">
        <v>2</v>
      </c>
      <c r="AO8" s="54">
        <v>3</v>
      </c>
      <c r="AP8" s="55">
        <v>4</v>
      </c>
      <c r="AQ8" s="55">
        <v>5</v>
      </c>
      <c r="AR8" s="55">
        <v>6</v>
      </c>
      <c r="AS8" s="54">
        <v>7</v>
      </c>
      <c r="AT8" s="54">
        <v>8</v>
      </c>
      <c r="AU8" s="55">
        <v>9</v>
      </c>
      <c r="AV8" s="55">
        <v>10</v>
      </c>
      <c r="AW8" s="55">
        <v>11</v>
      </c>
      <c r="AX8" s="54">
        <v>12</v>
      </c>
      <c r="AY8" s="34"/>
      <c r="AZ8" s="34"/>
      <c r="BA8" s="34"/>
      <c r="BB8" s="34"/>
    </row>
    <row r="9" spans="1:54" s="29" customFormat="1" ht="20.100000000000001" customHeight="1" thickBot="1" x14ac:dyDescent="0.3">
      <c r="A9" s="105" t="s">
        <v>5</v>
      </c>
      <c r="B9" s="106"/>
      <c r="C9" s="24" t="s">
        <v>13</v>
      </c>
      <c r="D9" s="99"/>
      <c r="E9" s="101"/>
      <c r="F9" s="137"/>
      <c r="G9" s="139"/>
      <c r="H9" s="139"/>
      <c r="I9" s="139"/>
      <c r="J9" s="138"/>
      <c r="K9" s="2"/>
      <c r="AM9" s="56" t="s">
        <v>136</v>
      </c>
      <c r="AN9" s="57" t="s">
        <v>142</v>
      </c>
      <c r="AO9" s="87" t="s">
        <v>143</v>
      </c>
      <c r="AP9" s="87"/>
      <c r="AQ9" s="58" t="s">
        <v>144</v>
      </c>
      <c r="AR9" s="94" t="s">
        <v>137</v>
      </c>
      <c r="AS9" s="94"/>
      <c r="AT9" s="94" t="s">
        <v>145</v>
      </c>
      <c r="AU9" s="94"/>
      <c r="AV9" s="58" t="s">
        <v>146</v>
      </c>
      <c r="AW9" s="94" t="s">
        <v>138</v>
      </c>
      <c r="AX9" s="94"/>
      <c r="AY9" s="34"/>
      <c r="AZ9" s="34"/>
      <c r="BA9" s="34"/>
      <c r="BB9" s="34"/>
    </row>
    <row r="10" spans="1:54" s="29" customFormat="1" ht="20.100000000000001" customHeight="1" thickBot="1" x14ac:dyDescent="0.3">
      <c r="A10" s="105" t="s">
        <v>6</v>
      </c>
      <c r="B10" s="106"/>
      <c r="C10" s="134"/>
      <c r="D10" s="135"/>
      <c r="E10" s="136"/>
      <c r="F10" s="4" t="s">
        <v>14</v>
      </c>
      <c r="G10" s="99"/>
      <c r="H10" s="101"/>
      <c r="I10" s="137"/>
      <c r="J10" s="138"/>
      <c r="K10" s="2"/>
      <c r="AM10" s="59">
        <v>5</v>
      </c>
      <c r="AN10" s="59">
        <v>5</v>
      </c>
      <c r="AO10" s="60">
        <v>0.2</v>
      </c>
      <c r="AP10" s="61">
        <f>AN10*AO10</f>
        <v>1</v>
      </c>
      <c r="AQ10" s="62">
        <f>AN10*(1+AO10)</f>
        <v>6</v>
      </c>
      <c r="AR10" s="62">
        <f>AQ10</f>
        <v>6</v>
      </c>
      <c r="AS10" s="46">
        <f>(AR10-AM10)/AM10</f>
        <v>0.2</v>
      </c>
      <c r="AT10" s="60">
        <v>0.2</v>
      </c>
      <c r="AU10" s="61">
        <f>AQ10*AT10</f>
        <v>1.2000000000000002</v>
      </c>
      <c r="AV10" s="62">
        <f>AQ10*(1+AT10)</f>
        <v>7.1999999999999993</v>
      </c>
      <c r="AW10" s="62">
        <f>AV10</f>
        <v>7.1999999999999993</v>
      </c>
      <c r="AX10" s="46">
        <f>(AW10-AR10)/AR10</f>
        <v>0.19999999999999987</v>
      </c>
      <c r="AY10" s="34"/>
      <c r="AZ10" s="63">
        <f>(1+AO10)*(1+AT10)*1.18</f>
        <v>1.6991999999999998</v>
      </c>
      <c r="BA10" s="63">
        <f>AN10*AZ10</f>
        <v>8.4959999999999987</v>
      </c>
      <c r="BB10" s="63">
        <f>BA10</f>
        <v>8.4959999999999987</v>
      </c>
    </row>
    <row r="11" spans="1:54" s="29" customFormat="1" ht="20.100000000000001" customHeight="1" thickBot="1" x14ac:dyDescent="0.3">
      <c r="A11" s="105" t="s">
        <v>7</v>
      </c>
      <c r="B11" s="106"/>
      <c r="C11" s="99"/>
      <c r="D11" s="100"/>
      <c r="E11" s="100"/>
      <c r="F11" s="100"/>
      <c r="G11" s="100"/>
      <c r="H11" s="100"/>
      <c r="I11" s="100"/>
      <c r="J11" s="101"/>
      <c r="K11" s="2"/>
      <c r="AM11" s="59">
        <v>20</v>
      </c>
      <c r="AN11" s="59">
        <f>AM11-AM10</f>
        <v>15</v>
      </c>
      <c r="AO11" s="60">
        <v>0.17</v>
      </c>
      <c r="AP11" s="61">
        <f t="shared" ref="AP11:AP14" si="0">AN11*AO11</f>
        <v>2.5500000000000003</v>
      </c>
      <c r="AQ11" s="62">
        <f t="shared" ref="AQ11:AQ14" si="1">AN11*(1+AO11)</f>
        <v>17.549999999999997</v>
      </c>
      <c r="AR11" s="62">
        <f>AQ11+AR10</f>
        <v>23.549999999999997</v>
      </c>
      <c r="AS11" s="46">
        <f t="shared" ref="AS11:AS14" si="2">(AR11-AM11)/AM11</f>
        <v>0.17749999999999985</v>
      </c>
      <c r="AT11" s="60">
        <v>0.2</v>
      </c>
      <c r="AU11" s="61">
        <f>AQ11*AT11</f>
        <v>3.51</v>
      </c>
      <c r="AV11" s="62">
        <f>AQ11*(1+AT11)</f>
        <v>21.059999999999995</v>
      </c>
      <c r="AW11" s="62">
        <f>AV11+AW10</f>
        <v>28.259999999999994</v>
      </c>
      <c r="AX11" s="46">
        <f t="shared" ref="AX11:AX14" si="3">(AW11-AR11)/AR11</f>
        <v>0.1999999999999999</v>
      </c>
      <c r="AY11" s="34"/>
      <c r="AZ11" s="63">
        <f t="shared" ref="AZ11:AZ14" si="4">(1+AO11)*(1+AT11)*1.18</f>
        <v>1.6567199999999997</v>
      </c>
      <c r="BA11" s="63">
        <f t="shared" ref="BA11:BA14" si="5">AN11*AZ11</f>
        <v>24.850799999999996</v>
      </c>
      <c r="BB11" s="63">
        <f>BA11+BB10</f>
        <v>33.346799999999995</v>
      </c>
    </row>
    <row r="12" spans="1:54" s="29" customFormat="1" ht="20.100000000000001" customHeight="1" thickBot="1" x14ac:dyDescent="0.3">
      <c r="A12" s="105" t="s">
        <v>8</v>
      </c>
      <c r="B12" s="146"/>
      <c r="C12" s="99"/>
      <c r="D12" s="144"/>
      <c r="E12" s="144"/>
      <c r="F12" s="144"/>
      <c r="G12" s="144"/>
      <c r="H12" s="144"/>
      <c r="I12" s="144"/>
      <c r="J12" s="145"/>
      <c r="K12" s="2"/>
      <c r="AM12" s="59">
        <v>50</v>
      </c>
      <c r="AN12" s="59">
        <f t="shared" ref="AN12:AN14" si="6">AM12-AM11</f>
        <v>30</v>
      </c>
      <c r="AO12" s="60">
        <v>0.13</v>
      </c>
      <c r="AP12" s="61">
        <f t="shared" si="0"/>
        <v>3.9000000000000004</v>
      </c>
      <c r="AQ12" s="62">
        <f t="shared" si="1"/>
        <v>33.9</v>
      </c>
      <c r="AR12" s="62">
        <f>AQ12+AR11</f>
        <v>57.449999999999996</v>
      </c>
      <c r="AS12" s="46">
        <f t="shared" si="2"/>
        <v>0.14899999999999991</v>
      </c>
      <c r="AT12" s="60">
        <v>0.2</v>
      </c>
      <c r="AU12" s="61">
        <f>AQ12*AT12</f>
        <v>6.78</v>
      </c>
      <c r="AV12" s="62">
        <f t="shared" ref="AV12:AV14" si="7">AQ12*(1+AT12)</f>
        <v>40.68</v>
      </c>
      <c r="AW12" s="62">
        <f t="shared" ref="AW12:AW14" si="8">AV12+AW11</f>
        <v>68.94</v>
      </c>
      <c r="AX12" s="46">
        <f t="shared" si="3"/>
        <v>0.20000000000000004</v>
      </c>
      <c r="AY12" s="34"/>
      <c r="AZ12" s="63">
        <f t="shared" si="4"/>
        <v>1.6000799999999997</v>
      </c>
      <c r="BA12" s="63">
        <f t="shared" si="5"/>
        <v>48.002399999999994</v>
      </c>
      <c r="BB12" s="63">
        <f t="shared" ref="BB12:BB14" si="9">BA12+BB11</f>
        <v>81.349199999999996</v>
      </c>
    </row>
    <row r="13" spans="1:54" s="29" customFormat="1" ht="20.100000000000001" customHeight="1" thickBot="1" x14ac:dyDescent="0.3">
      <c r="A13" s="105" t="s">
        <v>9</v>
      </c>
      <c r="B13" s="106"/>
      <c r="C13" s="99"/>
      <c r="D13" s="100"/>
      <c r="E13" s="100"/>
      <c r="F13" s="100"/>
      <c r="G13" s="100"/>
      <c r="H13" s="100"/>
      <c r="I13" s="100"/>
      <c r="J13" s="101"/>
      <c r="K13" s="2"/>
      <c r="AM13" s="59">
        <v>100</v>
      </c>
      <c r="AN13" s="59">
        <f t="shared" si="6"/>
        <v>50</v>
      </c>
      <c r="AO13" s="60">
        <v>7.0000000000000007E-2</v>
      </c>
      <c r="AP13" s="61">
        <f t="shared" si="0"/>
        <v>3.5000000000000004</v>
      </c>
      <c r="AQ13" s="62">
        <f t="shared" si="1"/>
        <v>53.5</v>
      </c>
      <c r="AR13" s="62">
        <f t="shared" ref="AR13:AR14" si="10">AQ13+AR12</f>
        <v>110.94999999999999</v>
      </c>
      <c r="AS13" s="46">
        <f t="shared" si="2"/>
        <v>0.10949999999999989</v>
      </c>
      <c r="AT13" s="60">
        <v>0.13</v>
      </c>
      <c r="AU13" s="61">
        <f>AQ13*AT13</f>
        <v>6.9550000000000001</v>
      </c>
      <c r="AV13" s="62">
        <f t="shared" si="7"/>
        <v>60.454999999999991</v>
      </c>
      <c r="AW13" s="62">
        <f t="shared" si="8"/>
        <v>129.39499999999998</v>
      </c>
      <c r="AX13" s="46">
        <f t="shared" si="3"/>
        <v>0.16624605678233434</v>
      </c>
      <c r="AY13" s="34"/>
      <c r="AZ13" s="63">
        <f t="shared" si="4"/>
        <v>1.4267380000000001</v>
      </c>
      <c r="BA13" s="63">
        <f t="shared" si="5"/>
        <v>71.3369</v>
      </c>
      <c r="BB13" s="63">
        <f t="shared" si="9"/>
        <v>152.68610000000001</v>
      </c>
    </row>
    <row r="14" spans="1:54" s="29" customFormat="1" ht="20.100000000000001" customHeight="1" thickBot="1" x14ac:dyDescent="0.3">
      <c r="A14" s="105" t="s">
        <v>60</v>
      </c>
      <c r="B14" s="106"/>
      <c r="C14" s="99"/>
      <c r="D14" s="100"/>
      <c r="E14" s="100"/>
      <c r="F14" s="100"/>
      <c r="G14" s="100"/>
      <c r="H14" s="100"/>
      <c r="I14" s="100"/>
      <c r="J14" s="101"/>
      <c r="K14" s="2"/>
      <c r="AM14" s="59">
        <v>101</v>
      </c>
      <c r="AN14" s="59">
        <f t="shared" si="6"/>
        <v>1</v>
      </c>
      <c r="AO14" s="60">
        <v>0.03</v>
      </c>
      <c r="AP14" s="61">
        <f t="shared" si="0"/>
        <v>0.03</v>
      </c>
      <c r="AQ14" s="62">
        <f t="shared" si="1"/>
        <v>1.03</v>
      </c>
      <c r="AR14" s="62">
        <f t="shared" si="10"/>
        <v>111.97999999999999</v>
      </c>
      <c r="AS14" s="46">
        <f t="shared" si="2"/>
        <v>0.10871287128712862</v>
      </c>
      <c r="AT14" s="60">
        <v>0.11</v>
      </c>
      <c r="AU14" s="61">
        <f>AQ14*AT14</f>
        <v>0.1133</v>
      </c>
      <c r="AV14" s="62">
        <f t="shared" si="7"/>
        <v>1.1433000000000002</v>
      </c>
      <c r="AW14" s="62">
        <f t="shared" si="8"/>
        <v>130.53829999999999</v>
      </c>
      <c r="AX14" s="46">
        <f t="shared" si="3"/>
        <v>0.16572870155384894</v>
      </c>
      <c r="AY14" s="34"/>
      <c r="AZ14" s="63">
        <f t="shared" si="4"/>
        <v>1.3490940000000002</v>
      </c>
      <c r="BA14" s="63">
        <f t="shared" si="5"/>
        <v>1.3490940000000002</v>
      </c>
      <c r="BB14" s="63">
        <f t="shared" si="9"/>
        <v>154.03519400000002</v>
      </c>
    </row>
    <row r="15" spans="1:54" s="29" customFormat="1" ht="20.100000000000001" customHeight="1" thickBot="1" x14ac:dyDescent="0.3">
      <c r="A15" s="105" t="s">
        <v>61</v>
      </c>
      <c r="B15" s="106"/>
      <c r="C15" s="99"/>
      <c r="D15" s="100"/>
      <c r="E15" s="100"/>
      <c r="F15" s="100"/>
      <c r="G15" s="101"/>
      <c r="H15" s="7" t="s">
        <v>62</v>
      </c>
      <c r="I15" s="99"/>
      <c r="J15" s="101"/>
      <c r="K15" s="2"/>
    </row>
    <row r="16" spans="1:54" s="29" customFormat="1" ht="20.100000000000001" customHeight="1" thickBot="1" x14ac:dyDescent="0.3">
      <c r="A16" s="105" t="s">
        <v>44</v>
      </c>
      <c r="B16" s="106"/>
      <c r="C16" s="99"/>
      <c r="D16" s="100"/>
      <c r="E16" s="100"/>
      <c r="F16" s="100"/>
      <c r="G16" s="100"/>
      <c r="H16" s="100"/>
      <c r="I16" s="100"/>
      <c r="J16" s="101"/>
      <c r="K16" s="2"/>
    </row>
    <row r="17" spans="1:11" s="29" customFormat="1" ht="20.100000000000001" customHeight="1" thickBot="1" x14ac:dyDescent="0.3">
      <c r="A17" s="105" t="s">
        <v>40</v>
      </c>
      <c r="B17" s="106"/>
      <c r="C17" s="99"/>
      <c r="D17" s="100"/>
      <c r="E17" s="100"/>
      <c r="F17" s="100"/>
      <c r="G17" s="100"/>
      <c r="H17" s="100"/>
      <c r="I17" s="100"/>
      <c r="J17" s="101"/>
      <c r="K17" s="2"/>
    </row>
    <row r="18" spans="1:11" s="29" customFormat="1" ht="20.100000000000001" customHeight="1" thickBot="1" x14ac:dyDescent="0.3">
      <c r="A18" s="97" t="s">
        <v>10</v>
      </c>
      <c r="B18" s="98"/>
      <c r="C18" s="99"/>
      <c r="D18" s="100"/>
      <c r="E18" s="100"/>
      <c r="F18" s="100"/>
      <c r="G18" s="100"/>
      <c r="H18" s="100"/>
      <c r="I18" s="100"/>
      <c r="J18" s="101"/>
      <c r="K18" s="2"/>
    </row>
    <row r="19" spans="1:11" s="29" customFormat="1" ht="20.100000000000001" customHeight="1" thickBot="1" x14ac:dyDescent="0.3">
      <c r="A19" s="95" t="s">
        <v>19</v>
      </c>
      <c r="B19" s="96"/>
      <c r="C19" s="22"/>
      <c r="D19" s="102" t="s">
        <v>17</v>
      </c>
      <c r="E19" s="103"/>
      <c r="F19" s="4"/>
      <c r="G19" s="102" t="s">
        <v>18</v>
      </c>
      <c r="H19" s="102"/>
      <c r="I19" s="102"/>
      <c r="J19" s="103"/>
      <c r="K19" s="2"/>
    </row>
    <row r="20" spans="1:11" s="29" customFormat="1" ht="20.100000000000001" customHeight="1" thickBot="1" x14ac:dyDescent="0.3">
      <c r="A20" s="95" t="s">
        <v>64</v>
      </c>
      <c r="B20" s="96"/>
      <c r="C20" s="104"/>
      <c r="D20" s="100"/>
      <c r="E20" s="100"/>
      <c r="F20" s="100"/>
      <c r="G20" s="100"/>
      <c r="H20" s="100"/>
      <c r="I20" s="100"/>
      <c r="J20" s="101"/>
      <c r="K20" s="2"/>
    </row>
    <row r="21" spans="1:11" s="29" customFormat="1" ht="20.100000000000001" customHeight="1" thickBot="1" x14ac:dyDescent="0.3">
      <c r="A21" s="95" t="s">
        <v>26</v>
      </c>
      <c r="B21" s="96"/>
      <c r="C21" s="99"/>
      <c r="D21" s="100"/>
      <c r="E21" s="100"/>
      <c r="F21" s="100"/>
      <c r="G21" s="100"/>
      <c r="H21" s="100"/>
      <c r="I21" s="100"/>
      <c r="J21" s="101"/>
      <c r="K21" s="2"/>
    </row>
    <row r="22" spans="1:11" s="29" customFormat="1" ht="20.100000000000001" customHeight="1" thickBot="1" x14ac:dyDescent="0.3">
      <c r="A22" s="95" t="s">
        <v>27</v>
      </c>
      <c r="B22" s="96"/>
      <c r="C22" s="99"/>
      <c r="D22" s="100"/>
      <c r="E22" s="100"/>
      <c r="F22" s="100"/>
      <c r="G22" s="100"/>
      <c r="H22" s="100"/>
      <c r="I22" s="100"/>
      <c r="J22" s="101"/>
      <c r="K22" s="2"/>
    </row>
    <row r="23" spans="1:11" s="29" customFormat="1" ht="20.100000000000001" customHeight="1" thickBot="1" x14ac:dyDescent="0.3">
      <c r="A23" s="97" t="s">
        <v>11</v>
      </c>
      <c r="B23" s="98"/>
      <c r="C23" s="99"/>
      <c r="D23" s="100"/>
      <c r="E23" s="100"/>
      <c r="F23" s="100"/>
      <c r="G23" s="100"/>
      <c r="H23" s="100"/>
      <c r="I23" s="100"/>
      <c r="J23" s="101"/>
      <c r="K23" s="2"/>
    </row>
    <row r="24" spans="1:11" s="29" customFormat="1" ht="20.100000000000001" customHeight="1" thickBot="1" x14ac:dyDescent="0.3">
      <c r="A24" s="97" t="s">
        <v>12</v>
      </c>
      <c r="B24" s="98"/>
      <c r="C24" s="150"/>
      <c r="D24" s="151"/>
      <c r="E24" s="147"/>
      <c r="F24" s="148"/>
      <c r="G24" s="148"/>
      <c r="H24" s="148"/>
      <c r="I24" s="148"/>
      <c r="J24" s="149"/>
      <c r="K24" s="2"/>
    </row>
    <row r="25" spans="1:11" s="29" customFormat="1" ht="20.100000000000001" customHeight="1" thickBot="1" x14ac:dyDescent="0.3">
      <c r="A25" s="76" t="s">
        <v>41</v>
      </c>
      <c r="B25" s="78"/>
      <c r="C25" s="21"/>
      <c r="D25" s="102" t="s">
        <v>43</v>
      </c>
      <c r="E25" s="102"/>
      <c r="F25" s="102"/>
      <c r="G25" s="103"/>
      <c r="H25" s="5"/>
      <c r="I25" s="102" t="s">
        <v>42</v>
      </c>
      <c r="J25" s="103"/>
      <c r="K25" s="2"/>
    </row>
    <row r="26" spans="1:11" s="29" customFormat="1" ht="20.100000000000001" customHeight="1" thickBot="1" x14ac:dyDescent="0.3">
      <c r="A26" s="76" t="s">
        <v>38</v>
      </c>
      <c r="B26" s="78"/>
      <c r="C26" s="21"/>
      <c r="D26" s="102" t="s">
        <v>36</v>
      </c>
      <c r="E26" s="102"/>
      <c r="F26" s="102"/>
      <c r="G26" s="103"/>
      <c r="H26" s="5"/>
      <c r="I26" s="102" t="s">
        <v>37</v>
      </c>
      <c r="J26" s="103"/>
      <c r="K26" s="2"/>
    </row>
    <row r="27" spans="1:11" s="29" customFormat="1" ht="20.100000000000001" customHeight="1" thickBot="1" x14ac:dyDescent="0.3">
      <c r="A27" s="95" t="s">
        <v>20</v>
      </c>
      <c r="B27" s="96"/>
      <c r="C27" s="152"/>
      <c r="D27" s="153"/>
      <c r="E27" s="153"/>
      <c r="F27" s="153"/>
      <c r="G27" s="153"/>
      <c r="H27" s="153"/>
      <c r="I27" s="153"/>
      <c r="J27" s="154"/>
      <c r="K27" s="2"/>
    </row>
    <row r="28" spans="1:11" s="31" customFormat="1" ht="20.100000000000001" customHeight="1" thickBot="1" x14ac:dyDescent="0.3">
      <c r="A28" s="117" t="s">
        <v>128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9"/>
    </row>
    <row r="29" spans="1:11" s="29" customFormat="1" ht="60" customHeight="1" thickBot="1" x14ac:dyDescent="0.3">
      <c r="A29" s="6" t="s">
        <v>24</v>
      </c>
      <c r="B29" s="6" t="s">
        <v>23</v>
      </c>
      <c r="C29" s="118" t="s">
        <v>63</v>
      </c>
      <c r="D29" s="120"/>
      <c r="E29" s="118" t="s">
        <v>22</v>
      </c>
      <c r="F29" s="120"/>
      <c r="G29" s="118" t="s">
        <v>151</v>
      </c>
      <c r="H29" s="119"/>
      <c r="I29" s="120"/>
      <c r="J29" s="7" t="s">
        <v>21</v>
      </c>
      <c r="K29" s="2"/>
    </row>
    <row r="30" spans="1:11" s="29" customFormat="1" ht="20.100000000000001" customHeight="1" thickBot="1" x14ac:dyDescent="0.3">
      <c r="A30" s="12"/>
      <c r="B30" s="28"/>
      <c r="C30" s="113"/>
      <c r="D30" s="114"/>
      <c r="E30" s="115"/>
      <c r="F30" s="116"/>
      <c r="G30" s="115"/>
      <c r="H30" s="121"/>
      <c r="I30" s="116"/>
      <c r="J30" s="12"/>
      <c r="K30" s="2"/>
    </row>
    <row r="31" spans="1:11" s="29" customFormat="1" ht="20.100000000000001" customHeight="1" thickBot="1" x14ac:dyDescent="0.3">
      <c r="A31" s="12"/>
      <c r="B31" s="28"/>
      <c r="C31" s="113"/>
      <c r="D31" s="114"/>
      <c r="E31" s="115"/>
      <c r="F31" s="116"/>
      <c r="G31" s="115"/>
      <c r="H31" s="121"/>
      <c r="I31" s="116"/>
      <c r="J31" s="12"/>
      <c r="K31" s="2"/>
    </row>
    <row r="32" spans="1:11" s="29" customFormat="1" ht="20.100000000000001" customHeight="1" thickBot="1" x14ac:dyDescent="0.3">
      <c r="A32" s="12"/>
      <c r="B32" s="28"/>
      <c r="C32" s="113"/>
      <c r="D32" s="114"/>
      <c r="E32" s="115"/>
      <c r="F32" s="116"/>
      <c r="G32" s="115"/>
      <c r="H32" s="121"/>
      <c r="I32" s="116"/>
      <c r="J32" s="12"/>
      <c r="K32" s="2"/>
    </row>
    <row r="33" spans="1:11" s="29" customFormat="1" ht="20.100000000000001" customHeight="1" thickBot="1" x14ac:dyDescent="0.3">
      <c r="A33" s="12"/>
      <c r="B33" s="28"/>
      <c r="C33" s="113"/>
      <c r="D33" s="114"/>
      <c r="E33" s="115"/>
      <c r="F33" s="116"/>
      <c r="G33" s="115"/>
      <c r="H33" s="121"/>
      <c r="I33" s="116"/>
      <c r="J33" s="12"/>
      <c r="K33" s="2"/>
    </row>
    <row r="34" spans="1:11" s="29" customFormat="1" ht="20.100000000000001" customHeight="1" thickBot="1" x14ac:dyDescent="0.3">
      <c r="A34" s="12"/>
      <c r="B34" s="28"/>
      <c r="C34" s="113"/>
      <c r="D34" s="114"/>
      <c r="E34" s="115"/>
      <c r="F34" s="116"/>
      <c r="G34" s="115"/>
      <c r="H34" s="121"/>
      <c r="I34" s="116"/>
      <c r="J34" s="12"/>
      <c r="K34" s="2"/>
    </row>
    <row r="35" spans="1:11" s="29" customFormat="1" ht="20.100000000000001" customHeight="1" thickBot="1" x14ac:dyDescent="0.3">
      <c r="A35" s="12"/>
      <c r="B35" s="28"/>
      <c r="C35" s="113"/>
      <c r="D35" s="114"/>
      <c r="E35" s="115"/>
      <c r="F35" s="116"/>
      <c r="G35" s="115"/>
      <c r="H35" s="121"/>
      <c r="I35" s="116"/>
      <c r="J35" s="12"/>
      <c r="K35" s="2"/>
    </row>
    <row r="36" spans="1:11" s="29" customFormat="1" ht="20.100000000000001" customHeight="1" thickBot="1" x14ac:dyDescent="0.3">
      <c r="A36" s="12"/>
      <c r="B36" s="28"/>
      <c r="C36" s="113"/>
      <c r="D36" s="114"/>
      <c r="E36" s="115"/>
      <c r="F36" s="116"/>
      <c r="G36" s="115"/>
      <c r="H36" s="121"/>
      <c r="I36" s="116"/>
      <c r="J36" s="12"/>
      <c r="K36" s="2"/>
    </row>
    <row r="37" spans="1:11" s="29" customFormat="1" ht="20.100000000000001" customHeight="1" thickBot="1" x14ac:dyDescent="0.3">
      <c r="A37" s="12"/>
      <c r="B37" s="28"/>
      <c r="C37" s="113"/>
      <c r="D37" s="114"/>
      <c r="E37" s="115"/>
      <c r="F37" s="116"/>
      <c r="G37" s="115"/>
      <c r="H37" s="121"/>
      <c r="I37" s="116"/>
      <c r="J37" s="12"/>
      <c r="K37" s="2"/>
    </row>
    <row r="38" spans="1:11" s="29" customFormat="1" ht="20.100000000000001" customHeight="1" thickBot="1" x14ac:dyDescent="0.3">
      <c r="A38" s="12"/>
      <c r="B38" s="28"/>
      <c r="C38" s="113"/>
      <c r="D38" s="114"/>
      <c r="E38" s="115"/>
      <c r="F38" s="116"/>
      <c r="G38" s="115"/>
      <c r="H38" s="121"/>
      <c r="I38" s="116"/>
      <c r="J38" s="12"/>
      <c r="K38" s="2"/>
    </row>
    <row r="39" spans="1:11" s="29" customFormat="1" ht="20.100000000000001" customHeight="1" thickBot="1" x14ac:dyDescent="0.3">
      <c r="A39" s="12"/>
      <c r="B39" s="28"/>
      <c r="C39" s="113"/>
      <c r="D39" s="114"/>
      <c r="E39" s="115"/>
      <c r="F39" s="116"/>
      <c r="G39" s="115"/>
      <c r="H39" s="121"/>
      <c r="I39" s="116"/>
      <c r="J39" s="12"/>
      <c r="K39" s="2"/>
    </row>
    <row r="40" spans="1:11" s="31" customFormat="1" ht="20.100000000000001" customHeight="1" thickBot="1" x14ac:dyDescent="0.3">
      <c r="A40" s="117" t="s">
        <v>129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9"/>
    </row>
    <row r="41" spans="1:11" s="29" customFormat="1" ht="60" customHeight="1" thickBot="1" x14ac:dyDescent="0.3">
      <c r="A41" s="8" t="s">
        <v>25</v>
      </c>
      <c r="B41" s="6" t="s">
        <v>23</v>
      </c>
      <c r="C41" s="118" t="s">
        <v>63</v>
      </c>
      <c r="D41" s="120"/>
      <c r="E41" s="118" t="s">
        <v>22</v>
      </c>
      <c r="F41" s="120"/>
      <c r="G41" s="118" t="s">
        <v>151</v>
      </c>
      <c r="H41" s="119"/>
      <c r="I41" s="120"/>
      <c r="J41" s="7" t="s">
        <v>21</v>
      </c>
      <c r="K41" s="2"/>
    </row>
    <row r="42" spans="1:11" s="29" customFormat="1" ht="20.100000000000001" customHeight="1" thickBot="1" x14ac:dyDescent="0.3">
      <c r="A42" s="12"/>
      <c r="B42" s="28"/>
      <c r="C42" s="113"/>
      <c r="D42" s="114"/>
      <c r="E42" s="115"/>
      <c r="F42" s="116"/>
      <c r="G42" s="115"/>
      <c r="H42" s="121"/>
      <c r="I42" s="116"/>
      <c r="J42" s="12"/>
      <c r="K42" s="2"/>
    </row>
    <row r="43" spans="1:11" s="32" customFormat="1" ht="20.100000000000001" customHeight="1" thickBot="1" x14ac:dyDescent="0.25">
      <c r="A43" s="117" t="s">
        <v>130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"/>
    </row>
    <row r="44" spans="1:11" s="30" customFormat="1" ht="60" customHeight="1" thickBot="1" x14ac:dyDescent="0.25">
      <c r="A44" s="8" t="s">
        <v>28</v>
      </c>
      <c r="B44" s="6" t="s">
        <v>23</v>
      </c>
      <c r="C44" s="118" t="s">
        <v>63</v>
      </c>
      <c r="D44" s="120"/>
      <c r="E44" s="118" t="s">
        <v>22</v>
      </c>
      <c r="F44" s="120"/>
      <c r="G44" s="118" t="s">
        <v>151</v>
      </c>
      <c r="H44" s="119"/>
      <c r="I44" s="120"/>
      <c r="J44" s="7" t="s">
        <v>21</v>
      </c>
      <c r="K44" s="1"/>
    </row>
    <row r="45" spans="1:11" s="30" customFormat="1" ht="20.100000000000001" customHeight="1" thickBot="1" x14ac:dyDescent="0.25">
      <c r="A45" s="12"/>
      <c r="B45" s="28"/>
      <c r="C45" s="113"/>
      <c r="D45" s="114"/>
      <c r="E45" s="115"/>
      <c r="F45" s="116"/>
      <c r="G45" s="115"/>
      <c r="H45" s="121"/>
      <c r="I45" s="116"/>
      <c r="J45" s="12"/>
      <c r="K45" s="1"/>
    </row>
    <row r="46" spans="1:11" s="32" customFormat="1" ht="20.100000000000001" customHeight="1" thickBot="1" x14ac:dyDescent="0.25">
      <c r="A46" s="117" t="s">
        <v>131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"/>
    </row>
    <row r="47" spans="1:11" s="30" customFormat="1" ht="60" customHeight="1" thickBot="1" x14ac:dyDescent="0.25">
      <c r="A47" s="8" t="s">
        <v>29</v>
      </c>
      <c r="B47" s="6" t="s">
        <v>23</v>
      </c>
      <c r="C47" s="118" t="s">
        <v>63</v>
      </c>
      <c r="D47" s="120"/>
      <c r="E47" s="118" t="s">
        <v>22</v>
      </c>
      <c r="F47" s="120"/>
      <c r="G47" s="118" t="s">
        <v>151</v>
      </c>
      <c r="H47" s="119"/>
      <c r="I47" s="120"/>
      <c r="J47" s="7" t="s">
        <v>21</v>
      </c>
      <c r="K47" s="1"/>
    </row>
    <row r="48" spans="1:11" s="30" customFormat="1" ht="20.100000000000001" customHeight="1" thickBot="1" x14ac:dyDescent="0.25">
      <c r="A48" s="26"/>
      <c r="B48" s="28"/>
      <c r="C48" s="113"/>
      <c r="D48" s="114"/>
      <c r="E48" s="115"/>
      <c r="F48" s="116"/>
      <c r="G48" s="115"/>
      <c r="H48" s="121"/>
      <c r="I48" s="116"/>
      <c r="J48" s="12"/>
      <c r="K48" s="1"/>
    </row>
    <row r="49" spans="1:11" s="32" customFormat="1" ht="20.100000000000001" customHeight="1" thickBot="1" x14ac:dyDescent="0.25">
      <c r="A49" s="166" t="s">
        <v>132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1"/>
    </row>
    <row r="50" spans="1:11" s="30" customFormat="1" ht="60" customHeight="1" thickBot="1" x14ac:dyDescent="0.25">
      <c r="A50" s="8" t="s">
        <v>29</v>
      </c>
      <c r="B50" s="6" t="s">
        <v>23</v>
      </c>
      <c r="C50" s="118" t="s">
        <v>63</v>
      </c>
      <c r="D50" s="120"/>
      <c r="E50" s="118" t="s">
        <v>22</v>
      </c>
      <c r="F50" s="120"/>
      <c r="G50" s="118" t="s">
        <v>151</v>
      </c>
      <c r="H50" s="119"/>
      <c r="I50" s="120"/>
      <c r="J50" s="7" t="s">
        <v>21</v>
      </c>
      <c r="K50" s="1"/>
    </row>
    <row r="51" spans="1:11" s="30" customFormat="1" ht="20.100000000000001" customHeight="1" thickBot="1" x14ac:dyDescent="0.25">
      <c r="A51" s="26"/>
      <c r="B51" s="28"/>
      <c r="C51" s="113"/>
      <c r="D51" s="114"/>
      <c r="E51" s="115"/>
      <c r="F51" s="116"/>
      <c r="G51" s="115"/>
      <c r="H51" s="121"/>
      <c r="I51" s="116"/>
      <c r="J51" s="12"/>
      <c r="K51" s="1"/>
    </row>
    <row r="52" spans="1:11" s="32" customFormat="1" ht="35.1" customHeight="1" thickBot="1" x14ac:dyDescent="0.25">
      <c r="A52" s="165" t="s">
        <v>133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1"/>
    </row>
    <row r="53" spans="1:11" s="30" customFormat="1" ht="60" customHeight="1" thickBot="1" x14ac:dyDescent="0.25">
      <c r="A53" s="8" t="s">
        <v>29</v>
      </c>
      <c r="B53" s="6" t="s">
        <v>23</v>
      </c>
      <c r="C53" s="118" t="s">
        <v>63</v>
      </c>
      <c r="D53" s="120"/>
      <c r="E53" s="118" t="s">
        <v>22</v>
      </c>
      <c r="F53" s="120"/>
      <c r="G53" s="118" t="s">
        <v>151</v>
      </c>
      <c r="H53" s="119"/>
      <c r="I53" s="120"/>
      <c r="J53" s="7" t="s">
        <v>21</v>
      </c>
      <c r="K53" s="1"/>
    </row>
    <row r="54" spans="1:11" s="30" customFormat="1" ht="20.100000000000001" customHeight="1" thickBot="1" x14ac:dyDescent="0.25">
      <c r="A54" s="26"/>
      <c r="B54" s="28"/>
      <c r="C54" s="113"/>
      <c r="D54" s="114"/>
      <c r="E54" s="115"/>
      <c r="F54" s="116"/>
      <c r="G54" s="115"/>
      <c r="H54" s="121"/>
      <c r="I54" s="116"/>
      <c r="J54" s="12"/>
      <c r="K54" s="1"/>
    </row>
    <row r="55" spans="1:11" s="33" customFormat="1" ht="35.1" customHeight="1" thickBot="1" x14ac:dyDescent="0.3">
      <c r="A55" s="155" t="s">
        <v>154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0"/>
    </row>
    <row r="56" spans="1:11" s="29" customFormat="1" ht="20.100000000000001" customHeight="1" thickBot="1" x14ac:dyDescent="0.3">
      <c r="A56" s="73" t="s">
        <v>134</v>
      </c>
      <c r="B56" s="74"/>
      <c r="C56" s="74"/>
      <c r="D56" s="75"/>
      <c r="E56" s="163"/>
      <c r="F56" s="164"/>
      <c r="G56" s="156" t="s">
        <v>150</v>
      </c>
      <c r="H56" s="157"/>
      <c r="I56" s="157"/>
      <c r="J56" s="158"/>
      <c r="K56" s="2"/>
    </row>
    <row r="57" spans="1:11" s="29" customFormat="1" ht="20.100000000000001" customHeight="1" thickBot="1" x14ac:dyDescent="0.3">
      <c r="A57" s="73" t="s">
        <v>135</v>
      </c>
      <c r="B57" s="74"/>
      <c r="C57" s="74"/>
      <c r="D57" s="75"/>
      <c r="E57" s="79" t="str">
        <f>IF(ISBLANK(E56),"",IF(E56&lt;=BB10,E56/AZ10,IF(E56&lt;=BB11,(E56-BB10)/AZ11+AM10,IF(E56&lt;=BB12,(E56-BB11)/AZ12+AM11,IF(E56&lt;=BB13,(E56-BB12)/AZ13+AM12,(E56-BB13)/AZ14+AM13)))))</f>
        <v/>
      </c>
      <c r="F57" s="80"/>
      <c r="G57" s="159"/>
      <c r="H57" s="159"/>
      <c r="I57" s="159"/>
      <c r="J57" s="160"/>
      <c r="K57" s="2"/>
    </row>
    <row r="58" spans="1:11" s="29" customFormat="1" ht="20.100000000000001" customHeight="1" thickBot="1" x14ac:dyDescent="0.3">
      <c r="A58" s="76" t="s">
        <v>153</v>
      </c>
      <c r="B58" s="77"/>
      <c r="C58" s="77"/>
      <c r="D58" s="78"/>
      <c r="E58" s="81"/>
      <c r="F58" s="82"/>
      <c r="G58" s="159"/>
      <c r="H58" s="159"/>
      <c r="I58" s="159"/>
      <c r="J58" s="160"/>
      <c r="K58" s="2"/>
    </row>
    <row r="59" spans="1:11" s="29" customFormat="1" ht="20.100000000000001" customHeight="1" thickBot="1" x14ac:dyDescent="0.3">
      <c r="A59" s="73" t="s">
        <v>65</v>
      </c>
      <c r="B59" s="74"/>
      <c r="C59" s="74"/>
      <c r="D59" s="75"/>
      <c r="E59" s="79" t="str">
        <f>IF(E199=0.01,E57,IF(E199&gt;=E57,E57,E199))</f>
        <v/>
      </c>
      <c r="F59" s="80"/>
      <c r="G59" s="159"/>
      <c r="H59" s="159"/>
      <c r="I59" s="159"/>
      <c r="J59" s="160"/>
      <c r="K59" s="2"/>
    </row>
    <row r="60" spans="1:11" s="29" customFormat="1" ht="20.100000000000001" customHeight="1" thickBot="1" x14ac:dyDescent="0.3">
      <c r="A60" s="76" t="s">
        <v>45</v>
      </c>
      <c r="B60" s="77"/>
      <c r="C60" s="77"/>
      <c r="D60" s="78"/>
      <c r="E60" s="115" t="str">
        <f>E59</f>
        <v/>
      </c>
      <c r="F60" s="116"/>
      <c r="G60" s="159"/>
      <c r="H60" s="159"/>
      <c r="I60" s="159"/>
      <c r="J60" s="160"/>
      <c r="K60" s="2"/>
    </row>
    <row r="61" spans="1:11" s="29" customFormat="1" ht="20.100000000000001" customHeight="1" thickBot="1" x14ac:dyDescent="0.3">
      <c r="A61" s="73" t="s">
        <v>46</v>
      </c>
      <c r="B61" s="74"/>
      <c r="C61" s="74"/>
      <c r="D61" s="75"/>
      <c r="E61" s="79" t="str">
        <f>IF(ISTEXT(E59),"",IF(E59&gt;0,IF(E60&gt;E59,IF(E59&lt;=5,E59*1.2,IF(E59&lt;=20,E59+1+(E59-5)*0.17,IF(E59&lt;=50,E59+3.55+(E59-20)*0.13,IF(E59&lt;=100,E59+7.45+(E59-50)*0.07,E59+10.95+(E59-100)*0.03)))),IF(E60&lt;=5,E60*1.2,IF(E60&lt;=20,E60+1+(E60-5)*0.17,IF(E60&lt;=50,E60+3.55+(E60-20)*0.13,IF(E60&lt;=100,E60+7.45+(E60-50)*0.07,E60+10.95+(E60-100)*0.03))))),""))</f>
        <v/>
      </c>
      <c r="F61" s="80"/>
      <c r="G61" s="159"/>
      <c r="H61" s="159"/>
      <c r="I61" s="159"/>
      <c r="J61" s="160"/>
      <c r="K61" s="2"/>
    </row>
    <row r="62" spans="1:11" s="29" customFormat="1" ht="20.100000000000001" customHeight="1" thickBot="1" x14ac:dyDescent="0.3">
      <c r="A62" s="76" t="s">
        <v>49</v>
      </c>
      <c r="B62" s="77"/>
      <c r="C62" s="77"/>
      <c r="D62" s="78"/>
      <c r="E62" s="79" t="str">
        <f>IF(ISTEXT(E61),"",IF(E61&gt;0,E61*1.18,""))</f>
        <v/>
      </c>
      <c r="F62" s="80"/>
      <c r="G62" s="159"/>
      <c r="H62" s="159"/>
      <c r="I62" s="159"/>
      <c r="J62" s="160"/>
      <c r="K62" s="2"/>
    </row>
    <row r="63" spans="1:11" s="29" customFormat="1" ht="20.100000000000001" customHeight="1" thickBot="1" x14ac:dyDescent="0.3">
      <c r="A63" s="73" t="s">
        <v>47</v>
      </c>
      <c r="B63" s="74"/>
      <c r="C63" s="74"/>
      <c r="D63" s="75"/>
      <c r="E63" s="79" t="str">
        <f>IF(ISTEXT(E61),"",IF(E61&gt;0,IF(E60&gt;E59,IF(E59&lt;=50,E61*1.2,IF(E59&lt;=100,E61+11.49+(E61-57.45)*0.13,E61+18.45+(E61-110.95)*0.11)),IF(E60&lt;=50,E61*1.2,IF(E60&lt;=100,E61+11.49+(E61-57.45)*0.13,E61+18.45+(E61-110.95)*0.11))),""))</f>
        <v/>
      </c>
      <c r="F63" s="80"/>
      <c r="G63" s="159"/>
      <c r="H63" s="159"/>
      <c r="I63" s="159"/>
      <c r="J63" s="160"/>
      <c r="K63" s="2"/>
    </row>
    <row r="64" spans="1:11" s="29" customFormat="1" ht="20.100000000000001" customHeight="1" thickBot="1" x14ac:dyDescent="0.3">
      <c r="A64" s="76" t="s">
        <v>48</v>
      </c>
      <c r="B64" s="77"/>
      <c r="C64" s="77"/>
      <c r="D64" s="78"/>
      <c r="E64" s="79" t="str">
        <f>IF(ISTEXT(E62),"",IF(E62&gt;0,IF(A100&lt;=67.791,A100/1.18*1.2,IF(A100&lt;=130.921,A100/1.18+11.49+(A100/1.18-57.45)*0.13,A100/1.18+18.45+(A100/1.18-110.95)*0.11))*1.18,""))</f>
        <v/>
      </c>
      <c r="F64" s="80"/>
      <c r="G64" s="161"/>
      <c r="H64" s="161"/>
      <c r="I64" s="161"/>
      <c r="J64" s="162"/>
      <c r="K64" s="2"/>
    </row>
    <row r="65" spans="1:11" s="29" customFormat="1" ht="20.100000000000001" customHeight="1" x14ac:dyDescent="0.25">
      <c r="A65" s="83" t="s">
        <v>152</v>
      </c>
      <c r="B65" s="83"/>
      <c r="C65" s="83"/>
      <c r="D65" s="83"/>
      <c r="E65" s="83"/>
      <c r="F65" s="83"/>
      <c r="G65" s="83"/>
      <c r="H65" s="83"/>
      <c r="I65" s="83"/>
      <c r="J65" s="83"/>
      <c r="K65" s="2"/>
    </row>
    <row r="66" spans="1:11" s="29" customFormat="1" ht="20.100000000000001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2"/>
    </row>
    <row r="67" spans="1:11" s="29" customFormat="1" ht="20.100000000000001" customHeight="1" x14ac:dyDescent="0.25">
      <c r="A67" s="122"/>
      <c r="B67" s="122"/>
      <c r="C67" s="122"/>
      <c r="D67" s="122"/>
      <c r="E67" s="122"/>
      <c r="F67" s="14" t="s">
        <v>35</v>
      </c>
      <c r="G67" s="123"/>
      <c r="H67" s="123"/>
      <c r="I67" s="13"/>
      <c r="J67" s="13"/>
      <c r="K67" s="2"/>
    </row>
    <row r="68" spans="1:11" s="29" customFormat="1" ht="20.100000000000001" customHeight="1" x14ac:dyDescent="0.25">
      <c r="A68" s="110" t="s">
        <v>31</v>
      </c>
      <c r="B68" s="110"/>
      <c r="C68" s="110"/>
      <c r="D68" s="110"/>
      <c r="E68" s="110"/>
      <c r="F68" s="18"/>
      <c r="G68" s="110" t="s">
        <v>32</v>
      </c>
      <c r="H68" s="110"/>
      <c r="I68" s="111"/>
      <c r="J68" s="13"/>
      <c r="K68" s="2"/>
    </row>
    <row r="69" spans="1:11" s="29" customFormat="1" ht="20.100000000000001" customHeight="1" x14ac:dyDescent="0.25">
      <c r="A69" s="19"/>
      <c r="B69" s="19"/>
      <c r="C69" s="19"/>
      <c r="D69" s="19"/>
      <c r="E69" s="19"/>
      <c r="F69" s="18"/>
      <c r="G69" s="20"/>
      <c r="H69" s="20"/>
      <c r="I69" s="111"/>
      <c r="J69" s="13"/>
      <c r="K69" s="2"/>
    </row>
    <row r="70" spans="1:11" s="29" customFormat="1" ht="20.100000000000001" customHeight="1" x14ac:dyDescent="0.25">
      <c r="A70" s="122"/>
      <c r="B70" s="122"/>
      <c r="C70" s="122"/>
      <c r="D70" s="122"/>
      <c r="E70" s="122"/>
      <c r="F70" s="14" t="s">
        <v>35</v>
      </c>
      <c r="G70" s="123"/>
      <c r="H70" s="123"/>
      <c r="I70" s="111"/>
      <c r="J70" s="13"/>
      <c r="K70" s="2"/>
    </row>
    <row r="71" spans="1:11" s="29" customFormat="1" ht="20.100000000000001" customHeight="1" x14ac:dyDescent="0.25">
      <c r="A71" s="110" t="s">
        <v>33</v>
      </c>
      <c r="B71" s="110"/>
      <c r="C71" s="110"/>
      <c r="D71" s="110"/>
      <c r="E71" s="110"/>
      <c r="F71" s="18"/>
      <c r="G71" s="110" t="s">
        <v>32</v>
      </c>
      <c r="H71" s="110"/>
      <c r="I71" s="111"/>
      <c r="J71" s="13"/>
      <c r="K71" s="2"/>
    </row>
    <row r="72" spans="1:11" s="29" customFormat="1" ht="5.25" customHeight="1" thickBot="1" x14ac:dyDescent="0.3">
      <c r="A72" s="13"/>
      <c r="B72" s="13"/>
      <c r="C72" s="13"/>
      <c r="D72" s="13"/>
      <c r="E72" s="13"/>
      <c r="F72" s="13"/>
      <c r="G72" s="13"/>
      <c r="H72" s="13"/>
      <c r="I72" s="112"/>
      <c r="J72" s="13"/>
      <c r="K72" s="2"/>
    </row>
    <row r="73" spans="1:11" s="29" customFormat="1" ht="20.100000000000001" customHeight="1" x14ac:dyDescent="0.25">
      <c r="A73" s="15"/>
      <c r="B73" s="15"/>
      <c r="C73" s="15"/>
      <c r="D73" s="15"/>
      <c r="E73" s="15"/>
      <c r="F73" s="15"/>
      <c r="G73" s="15"/>
      <c r="H73" s="16"/>
      <c r="I73" s="16"/>
      <c r="J73" s="16"/>
      <c r="K73" s="2"/>
    </row>
    <row r="74" spans="1:11" s="29" customFormat="1" ht="20.100000000000001" customHeight="1" x14ac:dyDescent="0.25">
      <c r="A74" s="123"/>
      <c r="B74" s="123"/>
      <c r="C74" s="123"/>
      <c r="D74" s="123"/>
      <c r="E74" s="123"/>
      <c r="F74" s="14" t="s">
        <v>35</v>
      </c>
      <c r="G74" s="123"/>
      <c r="H74" s="123"/>
      <c r="I74" s="3"/>
      <c r="J74" s="13"/>
      <c r="K74" s="2"/>
    </row>
    <row r="75" spans="1:11" s="29" customFormat="1" ht="20.100000000000001" customHeight="1" x14ac:dyDescent="0.25">
      <c r="A75" s="110" t="s">
        <v>34</v>
      </c>
      <c r="B75" s="110"/>
      <c r="C75" s="110"/>
      <c r="D75" s="110"/>
      <c r="E75" s="110"/>
      <c r="F75" s="18"/>
      <c r="G75" s="110" t="s">
        <v>32</v>
      </c>
      <c r="H75" s="110"/>
      <c r="I75" s="3"/>
      <c r="J75" s="13"/>
      <c r="K75" s="2"/>
    </row>
    <row r="76" spans="1:11" s="29" customFormat="1" ht="20.100000000000001" customHeight="1" x14ac:dyDescent="0.25">
      <c r="A76" s="17"/>
      <c r="B76" s="17"/>
      <c r="C76" s="17"/>
      <c r="D76" s="17"/>
      <c r="E76" s="13"/>
      <c r="F76" s="13"/>
      <c r="G76" s="13"/>
      <c r="H76" s="13"/>
      <c r="I76" s="3"/>
      <c r="J76" s="13"/>
      <c r="K76" s="2"/>
    </row>
    <row r="77" spans="1:11" s="29" customFormat="1" ht="20.100000000000001" customHeight="1" x14ac:dyDescent="0.25">
      <c r="A77" s="85" t="s">
        <v>39</v>
      </c>
      <c r="B77" s="85"/>
      <c r="C77" s="85"/>
      <c r="D77" s="85"/>
      <c r="E77" s="85"/>
      <c r="F77" s="84"/>
      <c r="G77" s="84"/>
      <c r="H77" s="13"/>
      <c r="I77" s="13"/>
      <c r="J77" s="13"/>
      <c r="K77" s="2"/>
    </row>
    <row r="78" spans="1:11" s="29" customFormat="1" ht="20.100000000000001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2"/>
    </row>
    <row r="79" spans="1:11" s="29" customFormat="1" ht="20.100000000000001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2"/>
    </row>
    <row r="80" spans="1:11" s="64" customFormat="1" ht="20.100000000000001" hidden="1" customHeight="1" x14ac:dyDescent="0.25"/>
    <row r="81" s="64" customFormat="1" ht="20.100000000000001" hidden="1" customHeight="1" x14ac:dyDescent="0.25"/>
    <row r="82" s="64" customFormat="1" ht="20.100000000000001" hidden="1" customHeight="1" x14ac:dyDescent="0.25"/>
    <row r="83" s="64" customFormat="1" ht="20.100000000000001" hidden="1" customHeight="1" x14ac:dyDescent="0.25"/>
    <row r="84" s="64" customFormat="1" ht="20.100000000000001" hidden="1" customHeight="1" x14ac:dyDescent="0.25"/>
    <row r="85" s="64" customFormat="1" ht="20.100000000000001" hidden="1" customHeight="1" x14ac:dyDescent="0.25"/>
    <row r="86" s="64" customFormat="1" ht="20.100000000000001" hidden="1" customHeight="1" x14ac:dyDescent="0.25"/>
    <row r="87" s="64" customFormat="1" ht="20.100000000000001" hidden="1" customHeight="1" x14ac:dyDescent="0.25"/>
    <row r="88" s="64" customFormat="1" ht="20.100000000000001" hidden="1" customHeight="1" x14ac:dyDescent="0.25"/>
    <row r="89" s="64" customFormat="1" ht="20.100000000000001" hidden="1" customHeight="1" x14ac:dyDescent="0.25"/>
    <row r="90" s="64" customFormat="1" ht="20.100000000000001" hidden="1" customHeight="1" x14ac:dyDescent="0.25"/>
    <row r="91" s="64" customFormat="1" ht="20.100000000000001" hidden="1" customHeight="1" x14ac:dyDescent="0.25"/>
    <row r="92" s="64" customFormat="1" ht="20.100000000000001" hidden="1" customHeight="1" x14ac:dyDescent="0.25"/>
    <row r="93" s="64" customFormat="1" ht="20.100000000000001" hidden="1" customHeight="1" x14ac:dyDescent="0.25"/>
    <row r="94" s="64" customFormat="1" ht="20.100000000000001" hidden="1" customHeight="1" x14ac:dyDescent="0.25"/>
    <row r="95" s="64" customFormat="1" ht="20.100000000000001" hidden="1" customHeight="1" x14ac:dyDescent="0.25"/>
    <row r="96" s="64" customFormat="1" ht="20.100000000000001" hidden="1" customHeight="1" x14ac:dyDescent="0.25"/>
    <row r="97" spans="1:1" s="64" customFormat="1" ht="20.100000000000001" hidden="1" customHeight="1" x14ac:dyDescent="0.25"/>
    <row r="98" spans="1:1" s="64" customFormat="1" ht="20.100000000000001" hidden="1" customHeight="1" x14ac:dyDescent="0.25"/>
    <row r="99" spans="1:1" s="64" customFormat="1" ht="20.100000000000001" hidden="1" customHeight="1" x14ac:dyDescent="0.25"/>
    <row r="100" spans="1:1" s="64" customFormat="1" ht="20.100000000000001" hidden="1" customHeight="1" x14ac:dyDescent="0.25">
      <c r="A100" s="64" t="str">
        <f>IF(ISTEXT(E62),"",IF(E62&gt;0,ROUND(E62,2),""))</f>
        <v/>
      </c>
    </row>
    <row r="101" spans="1:1" s="64" customFormat="1" ht="20.100000000000001" hidden="1" customHeight="1" x14ac:dyDescent="0.25"/>
    <row r="102" spans="1:1" s="64" customFormat="1" ht="20.100000000000001" hidden="1" customHeight="1" x14ac:dyDescent="0.25"/>
    <row r="103" spans="1:1" s="64" customFormat="1" ht="20.100000000000001" hidden="1" customHeight="1" x14ac:dyDescent="0.25"/>
    <row r="104" spans="1:1" s="64" customFormat="1" ht="20.100000000000001" hidden="1" customHeight="1" x14ac:dyDescent="0.25"/>
    <row r="105" spans="1:1" s="64" customFormat="1" ht="20.100000000000001" hidden="1" customHeight="1" x14ac:dyDescent="0.25"/>
    <row r="106" spans="1:1" s="64" customFormat="1" ht="20.100000000000001" hidden="1" customHeight="1" x14ac:dyDescent="0.25"/>
    <row r="107" spans="1:1" s="64" customFormat="1" ht="20.100000000000001" hidden="1" customHeight="1" x14ac:dyDescent="0.25"/>
    <row r="108" spans="1:1" s="64" customFormat="1" ht="20.100000000000001" hidden="1" customHeight="1" x14ac:dyDescent="0.25"/>
    <row r="109" spans="1:1" s="64" customFormat="1" ht="20.100000000000001" hidden="1" customHeight="1" x14ac:dyDescent="0.25"/>
    <row r="110" spans="1:1" s="64" customFormat="1" ht="20.100000000000001" hidden="1" customHeight="1" x14ac:dyDescent="0.25"/>
    <row r="111" spans="1:1" s="64" customFormat="1" ht="20.100000000000001" hidden="1" customHeight="1" x14ac:dyDescent="0.25"/>
    <row r="112" spans="1:1" s="64" customFormat="1" ht="20.100000000000001" hidden="1" customHeight="1" x14ac:dyDescent="0.25"/>
    <row r="113" s="64" customFormat="1" ht="20.100000000000001" hidden="1" customHeight="1" x14ac:dyDescent="0.25"/>
    <row r="114" s="64" customFormat="1" ht="20.100000000000001" hidden="1" customHeight="1" x14ac:dyDescent="0.25"/>
    <row r="115" s="64" customFormat="1" ht="20.100000000000001" hidden="1" customHeight="1" x14ac:dyDescent="0.25"/>
    <row r="116" s="64" customFormat="1" ht="20.100000000000001" hidden="1" customHeight="1" x14ac:dyDescent="0.25"/>
    <row r="117" s="64" customFormat="1" ht="20.100000000000001" hidden="1" customHeight="1" x14ac:dyDescent="0.25"/>
    <row r="118" s="64" customFormat="1" ht="20.100000000000001" hidden="1" customHeight="1" x14ac:dyDescent="0.25"/>
    <row r="119" s="64" customFormat="1" ht="20.100000000000001" hidden="1" customHeight="1" x14ac:dyDescent="0.25"/>
    <row r="120" s="64" customFormat="1" ht="20.100000000000001" hidden="1" customHeight="1" x14ac:dyDescent="0.25"/>
    <row r="121" s="64" customFormat="1" ht="20.100000000000001" hidden="1" customHeight="1" x14ac:dyDescent="0.25"/>
    <row r="122" s="64" customFormat="1" ht="20.100000000000001" hidden="1" customHeight="1" x14ac:dyDescent="0.25"/>
    <row r="123" s="64" customFormat="1" ht="20.100000000000001" hidden="1" customHeight="1" x14ac:dyDescent="0.25"/>
    <row r="124" s="64" customFormat="1" ht="20.100000000000001" hidden="1" customHeight="1" x14ac:dyDescent="0.25"/>
    <row r="125" s="64" customFormat="1" ht="20.100000000000001" hidden="1" customHeight="1" x14ac:dyDescent="0.25"/>
    <row r="126" s="64" customFormat="1" ht="20.100000000000001" hidden="1" customHeight="1" x14ac:dyDescent="0.25"/>
    <row r="127" s="64" customFormat="1" ht="20.100000000000001" hidden="1" customHeight="1" x14ac:dyDescent="0.25"/>
    <row r="128" s="64" customFormat="1" ht="20.100000000000001" hidden="1" customHeight="1" x14ac:dyDescent="0.25"/>
    <row r="129" s="64" customFormat="1" ht="20.100000000000001" hidden="1" customHeight="1" x14ac:dyDescent="0.25"/>
    <row r="130" s="64" customFormat="1" ht="20.100000000000001" hidden="1" customHeight="1" x14ac:dyDescent="0.25"/>
    <row r="131" s="64" customFormat="1" ht="20.100000000000001" hidden="1" customHeight="1" x14ac:dyDescent="0.25"/>
    <row r="132" s="64" customFormat="1" ht="20.100000000000001" hidden="1" customHeight="1" x14ac:dyDescent="0.25"/>
    <row r="133" s="64" customFormat="1" ht="20.100000000000001" hidden="1" customHeight="1" x14ac:dyDescent="0.25"/>
    <row r="134" s="64" customFormat="1" ht="20.100000000000001" hidden="1" customHeight="1" x14ac:dyDescent="0.25"/>
    <row r="135" s="64" customFormat="1" ht="20.100000000000001" hidden="1" customHeight="1" x14ac:dyDescent="0.25"/>
    <row r="136" s="64" customFormat="1" ht="20.100000000000001" hidden="1" customHeight="1" x14ac:dyDescent="0.25"/>
    <row r="137" s="64" customFormat="1" ht="20.100000000000001" hidden="1" customHeight="1" x14ac:dyDescent="0.25"/>
    <row r="138" s="64" customFormat="1" ht="20.100000000000001" hidden="1" customHeight="1" x14ac:dyDescent="0.25"/>
    <row r="139" s="64" customFormat="1" ht="20.100000000000001" hidden="1" customHeight="1" x14ac:dyDescent="0.25"/>
    <row r="140" s="64" customFormat="1" ht="20.100000000000001" hidden="1" customHeight="1" x14ac:dyDescent="0.25"/>
    <row r="141" hidden="1" x14ac:dyDescent="0.2"/>
    <row r="142" hidden="1" x14ac:dyDescent="0.2"/>
    <row r="143" hidden="1" x14ac:dyDescent="0.2"/>
    <row r="144" hidden="1" x14ac:dyDescent="0.2"/>
    <row r="145" spans="13:13" hidden="1" x14ac:dyDescent="0.2"/>
    <row r="146" spans="13:13" hidden="1" x14ac:dyDescent="0.2">
      <c r="M146" s="64"/>
    </row>
    <row r="147" spans="13:13" hidden="1" x14ac:dyDescent="0.2"/>
    <row r="148" spans="13:13" hidden="1" x14ac:dyDescent="0.2"/>
    <row r="149" spans="13:13" hidden="1" x14ac:dyDescent="0.2"/>
    <row r="150" spans="13:13" hidden="1" x14ac:dyDescent="0.2"/>
    <row r="151" spans="13:13" hidden="1" x14ac:dyDescent="0.2"/>
    <row r="152" spans="13:13" hidden="1" x14ac:dyDescent="0.2"/>
    <row r="153" spans="13:13" hidden="1" x14ac:dyDescent="0.2"/>
    <row r="154" spans="13:13" hidden="1" x14ac:dyDescent="0.2"/>
    <row r="155" spans="13:13" hidden="1" x14ac:dyDescent="0.2"/>
    <row r="156" spans="13:13" hidden="1" x14ac:dyDescent="0.2"/>
    <row r="157" spans="13:13" hidden="1" x14ac:dyDescent="0.2"/>
    <row r="158" spans="13:13" hidden="1" x14ac:dyDescent="0.2"/>
    <row r="159" spans="13:13" hidden="1" x14ac:dyDescent="0.2"/>
    <row r="160" spans="13:13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1:15" hidden="1" x14ac:dyDescent="0.2"/>
    <row r="194" spans="1:15" hidden="1" x14ac:dyDescent="0.2"/>
    <row r="195" spans="1:15" hidden="1" x14ac:dyDescent="0.2"/>
    <row r="196" spans="1:15" hidden="1" x14ac:dyDescent="0.2"/>
    <row r="197" spans="1:15" hidden="1" x14ac:dyDescent="0.2">
      <c r="E197" s="66"/>
    </row>
    <row r="198" spans="1:15" ht="13.5" hidden="1" thickBot="1" x14ac:dyDescent="0.25"/>
    <row r="199" spans="1:15" ht="13.5" hidden="1" thickBot="1" x14ac:dyDescent="0.25">
      <c r="A199" s="70" t="s">
        <v>147</v>
      </c>
      <c r="B199" s="71"/>
      <c r="C199" s="71"/>
      <c r="D199" s="72"/>
      <c r="E199" s="68">
        <f>IF(ISBLANK(G54),IF(ISBLANK(G51),IF(AND(ISBLANK(G30),ISBLANK(G31),ISBLANK(G32),ISBLANK(G33),ISBLANK(G34),ISBLANK(G35),ISBLANK(G36),ISBLANK(G37),ISBLANK(G38),ISBLANK(G39),ISBLANK(G42),ISBLANK(G45),ISBLANK(G48)),0,IF(OR(C21="Almaniya",C21="Avstriya",C21="Birləşmiş Krallıq",C21="Belçika",C21="İsveçrə"),IF(COUNTA(G30:G39)=0,MIN(G42,G45,G48),IF(COUNTA(G30:G39)=1,AVERAGE(G30:G39)*1.2,IF(COUNTA(G30:G39)&lt;=5,AVERAGE(G30:G39)*1.1,AVERAGE(G30:G39)))),IF(OR(C21="Bolqarıstan",C21="Çex Respublikası",C21="Danimarka",C21="Estoniya",C21="Finlandiya",C21="Fransa",C21="İrlandiya",C21="İspaniya",C21="İsveç",C21="İtaliya",C21="Kipr",C21="Latviya",C21="Litva",C21="Lüksemburq",C21="Macarıstan",C21="Malta",C21="Niderland",C21="Polşa",C21="Portuqaliya",C21="Rumıniya",C21="Slovakiya",C21="Sloveniya",C21="Türkiyə",C21="Xorvatiya",C21="Yunanıstan",C21="Amerika Birləşmiş Ştatları",C21="Norveç",C21="Yaponiya",C21="Kanada",C21="İsrail",C21="Avstraliya"),IF(COUNTA(G30:G39)=0,MIN(G42,G45,G48),IF(COUNTA(G30:G39)=1,AVERAGE(G30:G39)*1.1,IF(COUNT(G30:G39)&gt;=5,AVERAGE(SMALL(G30:G39,{1;2;3;4;5})),AVERAGE(G30:G39)))),MIN(G30,G31,G32,G33,G34,G35,G36,G37,G38,G39,G42,G45,G48)))),IF(G51&lt;=E201,G51,E201)),G54)*IF(C27="Həkim resepti olmadan buraxılan dərman vasitəsi", IF(AND(ISBLANK(G30),ISBLANK(G31),ISBLANK(G32),ISBLANK(G33),ISBLANK(G34),ISBLANK(G35),ISBLANK(G36),ISBLANK(G37),ISBLANK(G38),ISBLANK(G39)),E58,1.1*E58),E58)+0.01</f>
        <v>0.01</v>
      </c>
      <c r="F199" s="69"/>
    </row>
    <row r="200" spans="1:15" hidden="1" x14ac:dyDescent="0.2"/>
    <row r="201" spans="1:15" hidden="1" x14ac:dyDescent="0.2">
      <c r="E201" s="66" t="str">
        <f>IF(AND(ISBLANK(G30),ISBLANK(G31),ISBLANK(G32),ISBLANK(G33),ISBLANK(G34),ISBLANK(G35),ISBLANK(G36),ISBLANK(G37),ISBLANK(G38),ISBLANK(G39),ISBLANK(G42),ISBLANK(G45),ISBLANK(G48)),"",MIN(G30,G31,G32,G33,G34,G35,G36,G37,G38,G39,G42,G45,G48))</f>
        <v/>
      </c>
      <c r="I201" s="65" t="s">
        <v>15</v>
      </c>
      <c r="M201" s="64" t="s">
        <v>50</v>
      </c>
      <c r="N201" s="64" t="s">
        <v>124</v>
      </c>
      <c r="O201" s="64" t="s">
        <v>124</v>
      </c>
    </row>
    <row r="202" spans="1:15" hidden="1" x14ac:dyDescent="0.2">
      <c r="I202" s="65" t="s">
        <v>16</v>
      </c>
      <c r="M202" s="64" t="s">
        <v>51</v>
      </c>
      <c r="N202" s="64" t="s">
        <v>68</v>
      </c>
      <c r="O202" s="64" t="s">
        <v>68</v>
      </c>
    </row>
    <row r="203" spans="1:15" hidden="1" x14ac:dyDescent="0.2">
      <c r="M203" s="64" t="s">
        <v>52</v>
      </c>
      <c r="N203" s="64" t="s">
        <v>69</v>
      </c>
      <c r="O203" s="64" t="s">
        <v>69</v>
      </c>
    </row>
    <row r="204" spans="1:15" hidden="1" x14ac:dyDescent="0.2">
      <c r="M204" s="64" t="s">
        <v>53</v>
      </c>
      <c r="N204" s="64" t="s">
        <v>70</v>
      </c>
      <c r="O204" s="64" t="s">
        <v>70</v>
      </c>
    </row>
    <row r="205" spans="1:15" hidden="1" x14ac:dyDescent="0.2">
      <c r="M205" s="64" t="s">
        <v>54</v>
      </c>
      <c r="N205" s="64" t="s">
        <v>71</v>
      </c>
      <c r="O205" s="64" t="s">
        <v>71</v>
      </c>
    </row>
    <row r="206" spans="1:15" hidden="1" x14ac:dyDescent="0.2">
      <c r="M206" s="64" t="s">
        <v>55</v>
      </c>
      <c r="N206" s="64" t="s">
        <v>72</v>
      </c>
      <c r="O206" s="65" t="s">
        <v>73</v>
      </c>
    </row>
    <row r="207" spans="1:15" hidden="1" x14ac:dyDescent="0.2">
      <c r="M207" s="65" t="s">
        <v>56</v>
      </c>
      <c r="N207" s="65" t="s">
        <v>73</v>
      </c>
      <c r="O207" s="65" t="s">
        <v>74</v>
      </c>
    </row>
    <row r="208" spans="1:15" hidden="1" x14ac:dyDescent="0.2">
      <c r="M208" s="65" t="s">
        <v>57</v>
      </c>
      <c r="N208" s="65" t="s">
        <v>74</v>
      </c>
      <c r="O208" s="65" t="s">
        <v>75</v>
      </c>
    </row>
    <row r="209" spans="13:15" hidden="1" x14ac:dyDescent="0.2">
      <c r="M209" s="65" t="s">
        <v>58</v>
      </c>
      <c r="N209" s="65" t="s">
        <v>75</v>
      </c>
      <c r="O209" s="65" t="s">
        <v>126</v>
      </c>
    </row>
    <row r="210" spans="13:15" hidden="1" x14ac:dyDescent="0.2">
      <c r="M210" s="65" t="s">
        <v>59</v>
      </c>
      <c r="N210" s="65" t="s">
        <v>126</v>
      </c>
      <c r="O210" s="65" t="s">
        <v>56</v>
      </c>
    </row>
    <row r="211" spans="13:15" hidden="1" x14ac:dyDescent="0.2">
      <c r="N211" s="65" t="s">
        <v>56</v>
      </c>
      <c r="O211" s="65" t="s">
        <v>76</v>
      </c>
    </row>
    <row r="212" spans="13:15" hidden="1" x14ac:dyDescent="0.2">
      <c r="N212" s="65" t="s">
        <v>76</v>
      </c>
      <c r="O212" s="65" t="s">
        <v>77</v>
      </c>
    </row>
    <row r="213" spans="13:15" hidden="1" x14ac:dyDescent="0.2">
      <c r="N213" s="65" t="s">
        <v>77</v>
      </c>
      <c r="O213" s="65" t="s">
        <v>78</v>
      </c>
    </row>
    <row r="214" spans="13:15" hidden="1" x14ac:dyDescent="0.2">
      <c r="N214" s="65" t="s">
        <v>78</v>
      </c>
      <c r="O214" s="65" t="s">
        <v>79</v>
      </c>
    </row>
    <row r="215" spans="13:15" hidden="1" x14ac:dyDescent="0.2">
      <c r="N215" s="65" t="s">
        <v>79</v>
      </c>
      <c r="O215" s="65" t="s">
        <v>127</v>
      </c>
    </row>
    <row r="216" spans="13:15" hidden="1" x14ac:dyDescent="0.2">
      <c r="N216" s="65" t="s">
        <v>127</v>
      </c>
      <c r="O216" s="65" t="s">
        <v>80</v>
      </c>
    </row>
    <row r="217" spans="13:15" hidden="1" x14ac:dyDescent="0.2">
      <c r="N217" s="65" t="s">
        <v>80</v>
      </c>
      <c r="O217" s="65" t="s">
        <v>81</v>
      </c>
    </row>
    <row r="218" spans="13:15" hidden="1" x14ac:dyDescent="0.2">
      <c r="N218" s="65" t="s">
        <v>81</v>
      </c>
      <c r="O218" s="65" t="s">
        <v>82</v>
      </c>
    </row>
    <row r="219" spans="13:15" hidden="1" x14ac:dyDescent="0.2">
      <c r="N219" s="65" t="s">
        <v>82</v>
      </c>
      <c r="O219" s="65" t="s">
        <v>83</v>
      </c>
    </row>
    <row r="220" spans="13:15" hidden="1" x14ac:dyDescent="0.2">
      <c r="N220" s="65" t="s">
        <v>83</v>
      </c>
      <c r="O220" s="65" t="s">
        <v>84</v>
      </c>
    </row>
    <row r="221" spans="13:15" hidden="1" x14ac:dyDescent="0.2">
      <c r="N221" s="65" t="s">
        <v>84</v>
      </c>
      <c r="O221" s="65" t="s">
        <v>51</v>
      </c>
    </row>
    <row r="222" spans="13:15" hidden="1" x14ac:dyDescent="0.2">
      <c r="N222" s="65" t="s">
        <v>51</v>
      </c>
      <c r="O222" s="65" t="s">
        <v>85</v>
      </c>
    </row>
    <row r="223" spans="13:15" hidden="1" x14ac:dyDescent="0.2">
      <c r="N223" s="65" t="s">
        <v>85</v>
      </c>
      <c r="O223" s="65" t="s">
        <v>86</v>
      </c>
    </row>
    <row r="224" spans="13:15" hidden="1" x14ac:dyDescent="0.2">
      <c r="N224" s="65" t="s">
        <v>86</v>
      </c>
      <c r="O224" s="65" t="s">
        <v>120</v>
      </c>
    </row>
    <row r="225" spans="14:15" hidden="1" x14ac:dyDescent="0.2">
      <c r="N225" s="65" t="s">
        <v>120</v>
      </c>
      <c r="O225" s="65" t="s">
        <v>121</v>
      </c>
    </row>
    <row r="226" spans="14:15" hidden="1" x14ac:dyDescent="0.2">
      <c r="N226" s="65" t="s">
        <v>121</v>
      </c>
      <c r="O226" s="65" t="s">
        <v>122</v>
      </c>
    </row>
    <row r="227" spans="14:15" hidden="1" x14ac:dyDescent="0.2">
      <c r="N227" s="65" t="s">
        <v>122</v>
      </c>
      <c r="O227" s="65" t="s">
        <v>87</v>
      </c>
    </row>
    <row r="228" spans="14:15" hidden="1" x14ac:dyDescent="0.2">
      <c r="N228" s="65" t="s">
        <v>87</v>
      </c>
      <c r="O228" s="65" t="s">
        <v>88</v>
      </c>
    </row>
    <row r="229" spans="14:15" hidden="1" x14ac:dyDescent="0.2">
      <c r="N229" s="65" t="s">
        <v>88</v>
      </c>
      <c r="O229" s="65" t="s">
        <v>52</v>
      </c>
    </row>
    <row r="230" spans="14:15" hidden="1" x14ac:dyDescent="0.2">
      <c r="N230" s="65" t="s">
        <v>52</v>
      </c>
      <c r="O230" s="65" t="s">
        <v>89</v>
      </c>
    </row>
    <row r="231" spans="14:15" hidden="1" x14ac:dyDescent="0.2">
      <c r="N231" s="65" t="s">
        <v>89</v>
      </c>
      <c r="O231" s="65" t="s">
        <v>90</v>
      </c>
    </row>
    <row r="232" spans="14:15" hidden="1" x14ac:dyDescent="0.2">
      <c r="N232" s="65" t="s">
        <v>90</v>
      </c>
      <c r="O232" s="65" t="s">
        <v>91</v>
      </c>
    </row>
    <row r="233" spans="14:15" hidden="1" x14ac:dyDescent="0.2">
      <c r="N233" s="65" t="s">
        <v>91</v>
      </c>
      <c r="O233" s="65" t="s">
        <v>53</v>
      </c>
    </row>
    <row r="234" spans="14:15" hidden="1" x14ac:dyDescent="0.2">
      <c r="N234" s="65" t="s">
        <v>53</v>
      </c>
      <c r="O234" s="65" t="s">
        <v>92</v>
      </c>
    </row>
    <row r="235" spans="14:15" hidden="1" x14ac:dyDescent="0.2">
      <c r="N235" s="65" t="s">
        <v>92</v>
      </c>
      <c r="O235" s="65" t="s">
        <v>93</v>
      </c>
    </row>
    <row r="236" spans="14:15" hidden="1" x14ac:dyDescent="0.2">
      <c r="N236" s="65" t="s">
        <v>93</v>
      </c>
      <c r="O236" s="65" t="s">
        <v>94</v>
      </c>
    </row>
    <row r="237" spans="14:15" hidden="1" x14ac:dyDescent="0.2">
      <c r="N237" s="65" t="s">
        <v>94</v>
      </c>
      <c r="O237" s="65" t="s">
        <v>95</v>
      </c>
    </row>
    <row r="238" spans="14:15" hidden="1" x14ac:dyDescent="0.2">
      <c r="N238" s="65" t="s">
        <v>95</v>
      </c>
      <c r="O238" s="65" t="s">
        <v>96</v>
      </c>
    </row>
    <row r="239" spans="14:15" hidden="1" x14ac:dyDescent="0.2">
      <c r="N239" s="65" t="s">
        <v>96</v>
      </c>
      <c r="O239" s="65" t="s">
        <v>97</v>
      </c>
    </row>
    <row r="240" spans="14:15" hidden="1" x14ac:dyDescent="0.2">
      <c r="N240" s="65" t="s">
        <v>97</v>
      </c>
      <c r="O240" s="65" t="s">
        <v>55</v>
      </c>
    </row>
    <row r="241" spans="14:15" hidden="1" x14ac:dyDescent="0.2">
      <c r="N241" s="65" t="s">
        <v>55</v>
      </c>
      <c r="O241" s="65" t="s">
        <v>98</v>
      </c>
    </row>
    <row r="242" spans="14:15" hidden="1" x14ac:dyDescent="0.2">
      <c r="N242" s="65" t="s">
        <v>98</v>
      </c>
      <c r="O242" s="65" t="s">
        <v>99</v>
      </c>
    </row>
    <row r="243" spans="14:15" hidden="1" x14ac:dyDescent="0.2">
      <c r="N243" s="65" t="s">
        <v>99</v>
      </c>
      <c r="O243" s="65" t="s">
        <v>100</v>
      </c>
    </row>
    <row r="244" spans="14:15" hidden="1" x14ac:dyDescent="0.2">
      <c r="N244" s="65" t="s">
        <v>100</v>
      </c>
      <c r="O244" s="65" t="s">
        <v>101</v>
      </c>
    </row>
    <row r="245" spans="14:15" hidden="1" x14ac:dyDescent="0.2">
      <c r="N245" s="65" t="s">
        <v>101</v>
      </c>
      <c r="O245" s="65" t="s">
        <v>102</v>
      </c>
    </row>
    <row r="246" spans="14:15" hidden="1" x14ac:dyDescent="0.2">
      <c r="N246" s="65" t="s">
        <v>102</v>
      </c>
      <c r="O246" s="65" t="s">
        <v>103</v>
      </c>
    </row>
    <row r="247" spans="14:15" hidden="1" x14ac:dyDescent="0.2">
      <c r="N247" s="65" t="s">
        <v>103</v>
      </c>
      <c r="O247" s="65" t="s">
        <v>104</v>
      </c>
    </row>
    <row r="248" spans="14:15" hidden="1" x14ac:dyDescent="0.2">
      <c r="N248" s="65" t="s">
        <v>104</v>
      </c>
      <c r="O248" s="65" t="s">
        <v>105</v>
      </c>
    </row>
    <row r="249" spans="14:15" hidden="1" x14ac:dyDescent="0.2">
      <c r="N249" s="65" t="s">
        <v>105</v>
      </c>
      <c r="O249" s="65" t="s">
        <v>106</v>
      </c>
    </row>
    <row r="250" spans="14:15" hidden="1" x14ac:dyDescent="0.2">
      <c r="N250" s="65" t="s">
        <v>106</v>
      </c>
      <c r="O250" s="65" t="s">
        <v>57</v>
      </c>
    </row>
    <row r="251" spans="14:15" hidden="1" x14ac:dyDescent="0.2">
      <c r="N251" s="65" t="s">
        <v>57</v>
      </c>
      <c r="O251" s="65" t="s">
        <v>59</v>
      </c>
    </row>
    <row r="252" spans="14:15" hidden="1" x14ac:dyDescent="0.2">
      <c r="N252" s="65" t="s">
        <v>59</v>
      </c>
      <c r="O252" s="65" t="s">
        <v>107</v>
      </c>
    </row>
    <row r="253" spans="14:15" hidden="1" x14ac:dyDescent="0.2">
      <c r="N253" s="65" t="s">
        <v>107</v>
      </c>
      <c r="O253" s="65" t="s">
        <v>108</v>
      </c>
    </row>
    <row r="254" spans="14:15" hidden="1" x14ac:dyDescent="0.2">
      <c r="N254" s="65" t="s">
        <v>108</v>
      </c>
      <c r="O254" s="65" t="s">
        <v>109</v>
      </c>
    </row>
    <row r="255" spans="14:15" hidden="1" x14ac:dyDescent="0.2">
      <c r="N255" s="65" t="s">
        <v>109</v>
      </c>
      <c r="O255" s="65" t="s">
        <v>110</v>
      </c>
    </row>
    <row r="256" spans="14:15" hidden="1" x14ac:dyDescent="0.2">
      <c r="N256" s="65" t="s">
        <v>110</v>
      </c>
      <c r="O256" s="65" t="s">
        <v>111</v>
      </c>
    </row>
    <row r="257" spans="14:15" hidden="1" x14ac:dyDescent="0.2">
      <c r="N257" s="65" t="s">
        <v>111</v>
      </c>
      <c r="O257" s="65" t="s">
        <v>112</v>
      </c>
    </row>
    <row r="258" spans="14:15" hidden="1" x14ac:dyDescent="0.2">
      <c r="N258" s="65" t="s">
        <v>112</v>
      </c>
      <c r="O258" s="65" t="s">
        <v>113</v>
      </c>
    </row>
    <row r="259" spans="14:15" hidden="1" x14ac:dyDescent="0.2">
      <c r="N259" s="65" t="s">
        <v>113</v>
      </c>
      <c r="O259" s="65" t="s">
        <v>54</v>
      </c>
    </row>
    <row r="260" spans="14:15" hidden="1" x14ac:dyDescent="0.2">
      <c r="N260" s="65" t="s">
        <v>54</v>
      </c>
      <c r="O260" s="65" t="s">
        <v>114</v>
      </c>
    </row>
    <row r="261" spans="14:15" hidden="1" x14ac:dyDescent="0.2">
      <c r="N261" s="65" t="s">
        <v>114</v>
      </c>
      <c r="O261" s="65" t="s">
        <v>115</v>
      </c>
    </row>
    <row r="262" spans="14:15" hidden="1" x14ac:dyDescent="0.2">
      <c r="N262" s="65" t="s">
        <v>115</v>
      </c>
      <c r="O262" s="65" t="s">
        <v>50</v>
      </c>
    </row>
    <row r="263" spans="14:15" hidden="1" x14ac:dyDescent="0.2">
      <c r="N263" s="65" t="s">
        <v>50</v>
      </c>
      <c r="O263" s="65" t="s">
        <v>116</v>
      </c>
    </row>
    <row r="264" spans="14:15" hidden="1" x14ac:dyDescent="0.2">
      <c r="N264" s="65" t="s">
        <v>116</v>
      </c>
      <c r="O264" s="65" t="s">
        <v>117</v>
      </c>
    </row>
    <row r="265" spans="14:15" hidden="1" x14ac:dyDescent="0.2">
      <c r="N265" s="65" t="s">
        <v>117</v>
      </c>
      <c r="O265" s="65" t="s">
        <v>118</v>
      </c>
    </row>
    <row r="266" spans="14:15" hidden="1" x14ac:dyDescent="0.2">
      <c r="N266" s="65" t="s">
        <v>118</v>
      </c>
      <c r="O266" s="65" t="s">
        <v>119</v>
      </c>
    </row>
    <row r="267" spans="14:15" hidden="1" x14ac:dyDescent="0.2">
      <c r="N267" s="65" t="s">
        <v>119</v>
      </c>
      <c r="O267" s="65" t="s">
        <v>123</v>
      </c>
    </row>
    <row r="268" spans="14:15" hidden="1" x14ac:dyDescent="0.2">
      <c r="N268" s="65" t="s">
        <v>123</v>
      </c>
      <c r="O268" s="65" t="s">
        <v>58</v>
      </c>
    </row>
    <row r="269" spans="14:15" hidden="1" x14ac:dyDescent="0.2">
      <c r="N269" s="65" t="s">
        <v>58</v>
      </c>
      <c r="O269" s="65" t="s">
        <v>125</v>
      </c>
    </row>
    <row r="270" spans="14:15" hidden="1" x14ac:dyDescent="0.2">
      <c r="N270" s="65" t="s">
        <v>125</v>
      </c>
    </row>
  </sheetData>
  <sheetProtection algorithmName="SHA-512" hashValue="vFRKRfkx7tv7wEmTkmxn2mSTF071vJeXjf7Ce+VfB3QWoggfXjl0U1oTdxfyhppzuVsMEJOOCE0+QkpYmyRwrg==" saltValue="CsoGmryWJX0tCbuGx/F6fQ==" spinCount="100000" sheet="1" objects="1" scenarios="1"/>
  <mergeCells count="178">
    <mergeCell ref="G31:I31"/>
    <mergeCell ref="G36:I36"/>
    <mergeCell ref="G37:I37"/>
    <mergeCell ref="G38:I38"/>
    <mergeCell ref="G39:I39"/>
    <mergeCell ref="E37:F37"/>
    <mergeCell ref="C31:D31"/>
    <mergeCell ref="C38:D38"/>
    <mergeCell ref="E38:F38"/>
    <mergeCell ref="E31:F31"/>
    <mergeCell ref="C37:D37"/>
    <mergeCell ref="C36:D36"/>
    <mergeCell ref="C35:D35"/>
    <mergeCell ref="E35:F35"/>
    <mergeCell ref="G35:I35"/>
    <mergeCell ref="C32:D32"/>
    <mergeCell ref="E32:F32"/>
    <mergeCell ref="G32:I32"/>
    <mergeCell ref="C33:D33"/>
    <mergeCell ref="E33:F33"/>
    <mergeCell ref="G33:I33"/>
    <mergeCell ref="C34:D34"/>
    <mergeCell ref="E34:F34"/>
    <mergeCell ref="G34:I34"/>
    <mergeCell ref="A52:J52"/>
    <mergeCell ref="C53:D53"/>
    <mergeCell ref="E53:F53"/>
    <mergeCell ref="G53:I53"/>
    <mergeCell ref="C54:D54"/>
    <mergeCell ref="E54:F54"/>
    <mergeCell ref="G54:I54"/>
    <mergeCell ref="A49:J49"/>
    <mergeCell ref="C50:D50"/>
    <mergeCell ref="E50:F50"/>
    <mergeCell ref="G50:I50"/>
    <mergeCell ref="C51:D51"/>
    <mergeCell ref="E51:F51"/>
    <mergeCell ref="G51:I51"/>
    <mergeCell ref="C41:D41"/>
    <mergeCell ref="E41:F41"/>
    <mergeCell ref="C39:D39"/>
    <mergeCell ref="E39:F39"/>
    <mergeCell ref="E47:F47"/>
    <mergeCell ref="A43:J43"/>
    <mergeCell ref="C44:D44"/>
    <mergeCell ref="E44:F44"/>
    <mergeCell ref="C42:D42"/>
    <mergeCell ref="E42:F42"/>
    <mergeCell ref="A55:J55"/>
    <mergeCell ref="A74:E74"/>
    <mergeCell ref="G74:H74"/>
    <mergeCell ref="A70:E70"/>
    <mergeCell ref="G70:H70"/>
    <mergeCell ref="A71:E71"/>
    <mergeCell ref="G68:H68"/>
    <mergeCell ref="G71:H71"/>
    <mergeCell ref="G56:J64"/>
    <mergeCell ref="E56:F56"/>
    <mergeCell ref="E59:F59"/>
    <mergeCell ref="E60:F60"/>
    <mergeCell ref="E61:F61"/>
    <mergeCell ref="E62:F62"/>
    <mergeCell ref="E63:F63"/>
    <mergeCell ref="E64:F64"/>
    <mergeCell ref="A64:D64"/>
    <mergeCell ref="E24:J24"/>
    <mergeCell ref="A28:J28"/>
    <mergeCell ref="A26:B26"/>
    <mergeCell ref="A24:B24"/>
    <mergeCell ref="C23:J23"/>
    <mergeCell ref="C29:D29"/>
    <mergeCell ref="E29:F29"/>
    <mergeCell ref="C30:D30"/>
    <mergeCell ref="D26:G26"/>
    <mergeCell ref="E30:F30"/>
    <mergeCell ref="C24:D24"/>
    <mergeCell ref="A25:B25"/>
    <mergeCell ref="C27:J27"/>
    <mergeCell ref="D25:G25"/>
    <mergeCell ref="I25:J25"/>
    <mergeCell ref="G29:I29"/>
    <mergeCell ref="A23:B23"/>
    <mergeCell ref="G30:I30"/>
    <mergeCell ref="A27:B27"/>
    <mergeCell ref="I26:J26"/>
    <mergeCell ref="C11:J11"/>
    <mergeCell ref="C12:J12"/>
    <mergeCell ref="C13:J13"/>
    <mergeCell ref="C14:J14"/>
    <mergeCell ref="C16:J16"/>
    <mergeCell ref="A14:B14"/>
    <mergeCell ref="A16:B16"/>
    <mergeCell ref="A11:B11"/>
    <mergeCell ref="A12:B12"/>
    <mergeCell ref="A13:B13"/>
    <mergeCell ref="A15:B15"/>
    <mergeCell ref="I15:J15"/>
    <mergeCell ref="C15:G15"/>
    <mergeCell ref="A1:H2"/>
    <mergeCell ref="C5:J5"/>
    <mergeCell ref="C6:J6"/>
    <mergeCell ref="D8:E8"/>
    <mergeCell ref="C7:J7"/>
    <mergeCell ref="A9:B9"/>
    <mergeCell ref="A10:B10"/>
    <mergeCell ref="I1:J2"/>
    <mergeCell ref="C10:E10"/>
    <mergeCell ref="I8:J8"/>
    <mergeCell ref="F9:J9"/>
    <mergeCell ref="A5:B5"/>
    <mergeCell ref="A6:B6"/>
    <mergeCell ref="A7:B7"/>
    <mergeCell ref="A8:B8"/>
    <mergeCell ref="I10:J10"/>
    <mergeCell ref="G8:H8"/>
    <mergeCell ref="G10:H10"/>
    <mergeCell ref="C4:I4"/>
    <mergeCell ref="A17:B17"/>
    <mergeCell ref="C17:J17"/>
    <mergeCell ref="D9:E9"/>
    <mergeCell ref="A3:J3"/>
    <mergeCell ref="A75:E75"/>
    <mergeCell ref="G75:H75"/>
    <mergeCell ref="I68:I72"/>
    <mergeCell ref="A68:E68"/>
    <mergeCell ref="C48:D48"/>
    <mergeCell ref="E48:F48"/>
    <mergeCell ref="E36:F36"/>
    <mergeCell ref="A40:J40"/>
    <mergeCell ref="G41:I41"/>
    <mergeCell ref="G44:I44"/>
    <mergeCell ref="G47:I47"/>
    <mergeCell ref="G42:I42"/>
    <mergeCell ref="G45:I45"/>
    <mergeCell ref="G48:I48"/>
    <mergeCell ref="C45:D45"/>
    <mergeCell ref="E45:F45"/>
    <mergeCell ref="A46:J46"/>
    <mergeCell ref="C47:D47"/>
    <mergeCell ref="A67:E67"/>
    <mergeCell ref="G67:H67"/>
    <mergeCell ref="A22:B22"/>
    <mergeCell ref="A18:B18"/>
    <mergeCell ref="A19:B19"/>
    <mergeCell ref="A21:B21"/>
    <mergeCell ref="C21:J21"/>
    <mergeCell ref="C22:J22"/>
    <mergeCell ref="C18:J18"/>
    <mergeCell ref="D19:E19"/>
    <mergeCell ref="G19:J19"/>
    <mergeCell ref="A20:B20"/>
    <mergeCell ref="C20:J20"/>
    <mergeCell ref="AM2:AX2"/>
    <mergeCell ref="AM3:AM4"/>
    <mergeCell ref="AN3:AO3"/>
    <mergeCell ref="AP3:AQ3"/>
    <mergeCell ref="AW3:AW5"/>
    <mergeCell ref="AX3:AX5"/>
    <mergeCell ref="AS4:AU5"/>
    <mergeCell ref="AO9:AP9"/>
    <mergeCell ref="AR9:AS9"/>
    <mergeCell ref="AT9:AU9"/>
    <mergeCell ref="AW9:AX9"/>
    <mergeCell ref="E199:F199"/>
    <mergeCell ref="A199:D199"/>
    <mergeCell ref="A56:D56"/>
    <mergeCell ref="A57:D57"/>
    <mergeCell ref="A58:D58"/>
    <mergeCell ref="A59:D59"/>
    <mergeCell ref="A60:D60"/>
    <mergeCell ref="A61:D61"/>
    <mergeCell ref="A62:D62"/>
    <mergeCell ref="A63:D63"/>
    <mergeCell ref="E57:F57"/>
    <mergeCell ref="E58:F58"/>
    <mergeCell ref="A65:J65"/>
    <mergeCell ref="F77:G77"/>
    <mergeCell ref="A77:E77"/>
  </mergeCells>
  <dataValidations count="4">
    <dataValidation type="list" showInputMessage="1" showErrorMessage="1" sqref="A30:A39">
      <formula1>$M$201:$M$210</formula1>
    </dataValidation>
    <dataValidation type="list" allowBlank="1" showInputMessage="1" showErrorMessage="1" sqref="C27:J27">
      <formula1>$I$200:$I$202</formula1>
    </dataValidation>
    <dataValidation type="list" allowBlank="1" showInputMessage="1" showErrorMessage="1" sqref="C21:J21">
      <formula1>$N$200:$N$270</formula1>
    </dataValidation>
    <dataValidation type="list" allowBlank="1" showInputMessage="1" showErrorMessage="1" sqref="C22:J22">
      <formula1>$O$200:$O$269</formula1>
    </dataValidation>
  </dataValidations>
  <printOptions horizontalCentered="1"/>
  <pageMargins left="0.11811023622047245" right="0.11811023622047245" top="0.31496062992125984" bottom="0.31496062992125984" header="0.31496062992125984" footer="0.31496062992125984"/>
  <pageSetup paperSize="9" scale="94" orientation="landscape" r:id="rId1"/>
  <headerFooter>
    <oddFooter>&amp;C&amp;P/&amp;N</oddFooter>
  </headerFooter>
  <rowBreaks count="3" manualBreakCount="3">
    <brk id="27" max="9" man="1"/>
    <brk id="45" max="9" man="1"/>
    <brk id="54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5</xdr:col>
                    <xdr:colOff>114300</xdr:colOff>
                    <xdr:row>18</xdr:row>
                    <xdr:rowOff>19050</xdr:rowOff>
                  </from>
                  <to>
                    <xdr:col>5</xdr:col>
                    <xdr:colOff>114300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7</xdr:col>
                    <xdr:colOff>114300</xdr:colOff>
                    <xdr:row>25</xdr:row>
                    <xdr:rowOff>9525</xdr:rowOff>
                  </from>
                  <to>
                    <xdr:col>7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7</xdr:col>
                    <xdr:colOff>114300</xdr:colOff>
                    <xdr:row>26</xdr:row>
                    <xdr:rowOff>19050</xdr:rowOff>
                  </from>
                  <to>
                    <xdr:col>7</xdr:col>
                    <xdr:colOff>114300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7</xdr:col>
                    <xdr:colOff>114300</xdr:colOff>
                    <xdr:row>24</xdr:row>
                    <xdr:rowOff>19050</xdr:rowOff>
                  </from>
                  <to>
                    <xdr:col>7</xdr:col>
                    <xdr:colOff>114300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2</xdr:col>
                    <xdr:colOff>762000</xdr:colOff>
                    <xdr:row>24</xdr:row>
                    <xdr:rowOff>19050</xdr:rowOff>
                  </from>
                  <to>
                    <xdr:col>2</xdr:col>
                    <xdr:colOff>762000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2</xdr:col>
                    <xdr:colOff>762000</xdr:colOff>
                    <xdr:row>25</xdr:row>
                    <xdr:rowOff>19050</xdr:rowOff>
                  </from>
                  <to>
                    <xdr:col>2</xdr:col>
                    <xdr:colOff>762000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2</xdr:col>
                    <xdr:colOff>762000</xdr:colOff>
                    <xdr:row>26</xdr:row>
                    <xdr:rowOff>19050</xdr:rowOff>
                  </from>
                  <to>
                    <xdr:col>2</xdr:col>
                    <xdr:colOff>762000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2</xdr:col>
                    <xdr:colOff>762000</xdr:colOff>
                    <xdr:row>18</xdr:row>
                    <xdr:rowOff>19050</xdr:rowOff>
                  </from>
                  <to>
                    <xdr:col>2</xdr:col>
                    <xdr:colOff>762000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5</xdr:col>
                    <xdr:colOff>114300</xdr:colOff>
                    <xdr:row>18</xdr:row>
                    <xdr:rowOff>19050</xdr:rowOff>
                  </from>
                  <to>
                    <xdr:col>5</xdr:col>
                    <xdr:colOff>419100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2</xdr:col>
                    <xdr:colOff>762000</xdr:colOff>
                    <xdr:row>18</xdr:row>
                    <xdr:rowOff>19050</xdr:rowOff>
                  </from>
                  <to>
                    <xdr:col>2</xdr:col>
                    <xdr:colOff>1066800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7</xdr:col>
                    <xdr:colOff>114300</xdr:colOff>
                    <xdr:row>24</xdr:row>
                    <xdr:rowOff>19050</xdr:rowOff>
                  </from>
                  <to>
                    <xdr:col>7</xdr:col>
                    <xdr:colOff>419100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7</xdr:col>
                    <xdr:colOff>114300</xdr:colOff>
                    <xdr:row>25</xdr:row>
                    <xdr:rowOff>9525</xdr:rowOff>
                  </from>
                  <to>
                    <xdr:col>7</xdr:col>
                    <xdr:colOff>419100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2</xdr:col>
                    <xdr:colOff>762000</xdr:colOff>
                    <xdr:row>24</xdr:row>
                    <xdr:rowOff>19050</xdr:rowOff>
                  </from>
                  <to>
                    <xdr:col>2</xdr:col>
                    <xdr:colOff>1066800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2</xdr:col>
                    <xdr:colOff>762000</xdr:colOff>
                    <xdr:row>25</xdr:row>
                    <xdr:rowOff>19050</xdr:rowOff>
                  </from>
                  <to>
                    <xdr:col>2</xdr:col>
                    <xdr:colOff>1066800</xdr:colOff>
                    <xdr:row>25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orijinal dərman vasitəsi</vt:lpstr>
      <vt:lpstr>'orijinal dərman vasitəsi'!Print_Area</vt:lpstr>
      <vt:lpstr>'orijinal dərman vasitəsi'!Print_Titles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ilkin.majidov</dc:creator>
  <cp:lastModifiedBy>İlkin S. Məcidov</cp:lastModifiedBy>
  <cp:lastPrinted>2015-07-19T20:41:10Z</cp:lastPrinted>
  <dcterms:created xsi:type="dcterms:W3CDTF">2014-12-24T09:50:00Z</dcterms:created>
  <dcterms:modified xsi:type="dcterms:W3CDTF">2016-10-08T11:02:13Z</dcterms:modified>
</cp:coreProperties>
</file>