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sal.demirov\Desktop\SAYT\"/>
    </mc:Choice>
  </mc:AlternateContent>
  <bookViews>
    <workbookView xWindow="120" yWindow="120" windowWidth="15600" windowHeight="8445"/>
  </bookViews>
  <sheets>
    <sheet name="generik dərman vasitəsi" sheetId="1" r:id="rId1"/>
  </sheets>
  <definedNames>
    <definedName name="_xlnm.Print_Area" localSheetId="0">'generik dərman vasitəsi'!$B$1:$K$96</definedName>
    <definedName name="_xlnm.Print_Titles" localSheetId="0">'generik dərman vasitəsi'!$4:$4</definedName>
  </definedNames>
  <calcPr calcId="152511"/>
</workbook>
</file>

<file path=xl/calcChain.xml><?xml version="1.0" encoding="utf-8"?>
<calcChain xmlns="http://schemas.openxmlformats.org/spreadsheetml/2006/main">
  <c r="B207" i="1" l="1"/>
  <c r="B206" i="1"/>
  <c r="B202" i="1"/>
  <c r="B201" i="1"/>
  <c r="F197" i="1" s="1"/>
  <c r="BA14" i="1" l="1"/>
  <c r="AO14" i="1"/>
  <c r="BA13" i="1"/>
  <c r="AO13" i="1"/>
  <c r="BA12" i="1"/>
  <c r="AO12" i="1"/>
  <c r="BA11" i="1"/>
  <c r="AO11" i="1"/>
  <c r="BA10" i="1"/>
  <c r="BB10" i="1" s="1"/>
  <c r="BC10" i="1" s="1"/>
  <c r="AR10" i="1"/>
  <c r="AS10" i="1" s="1"/>
  <c r="AT10" i="1" s="1"/>
  <c r="AQ10" i="1"/>
  <c r="AO5" i="1"/>
  <c r="AP5" i="1" s="1"/>
  <c r="AP6" i="1" s="1"/>
  <c r="F74" i="1"/>
  <c r="BB12" i="1" l="1"/>
  <c r="BB14" i="1"/>
  <c r="BB11" i="1"/>
  <c r="BB13" i="1"/>
  <c r="AV10" i="1"/>
  <c r="F76" i="1"/>
  <c r="F77" i="1" s="1"/>
  <c r="BC11" i="1"/>
  <c r="AO6" i="1"/>
  <c r="AQ11" i="1"/>
  <c r="AQ12" i="1"/>
  <c r="AQ13" i="1"/>
  <c r="AQ14" i="1"/>
  <c r="AQ5" i="1"/>
  <c r="AW10" i="1"/>
  <c r="AX10" i="1" s="1"/>
  <c r="AY10" i="1" s="1"/>
  <c r="AR11" i="1"/>
  <c r="AR12" i="1"/>
  <c r="AR13" i="1"/>
  <c r="AR14" i="1"/>
  <c r="F78" i="1" l="1"/>
  <c r="F80" i="1" s="1"/>
  <c r="BC12" i="1"/>
  <c r="BC13" i="1" s="1"/>
  <c r="BC14" i="1" s="1"/>
  <c r="AY6" i="1"/>
  <c r="AS11" i="1"/>
  <c r="AT11" i="1" s="1"/>
  <c r="AW11" i="1"/>
  <c r="AX11" i="1" s="1"/>
  <c r="AV11" i="1"/>
  <c r="AW14" i="1"/>
  <c r="AV14" i="1"/>
  <c r="AV13" i="1"/>
  <c r="AW13" i="1"/>
  <c r="AR5" i="1"/>
  <c r="AR6" i="1" s="1"/>
  <c r="AQ6" i="1"/>
  <c r="AW12" i="1"/>
  <c r="AX12" i="1" s="1"/>
  <c r="AV12" i="1"/>
  <c r="AX13" i="1" l="1"/>
  <c r="AX14" i="1" s="1"/>
  <c r="AS12" i="1"/>
  <c r="AY12" i="1" s="1"/>
  <c r="AY11" i="1"/>
  <c r="F79" i="1" l="1"/>
  <c r="AT12" i="1"/>
  <c r="AS13" i="1"/>
  <c r="AY13" i="1" s="1"/>
  <c r="B100" i="1" l="1"/>
  <c r="F81" i="1" s="1"/>
  <c r="AT13" i="1"/>
  <c r="AS14" i="1"/>
  <c r="AT14" i="1" l="1"/>
  <c r="AY14" i="1"/>
</calcChain>
</file>

<file path=xl/sharedStrings.xml><?xml version="1.0" encoding="utf-8"?>
<sst xmlns="http://schemas.openxmlformats.org/spreadsheetml/2006/main" count="289" uniqueCount="165">
  <si>
    <t>Hüquqi şəxsin adı:</t>
  </si>
  <si>
    <t>VÖEN:</t>
  </si>
  <si>
    <t>Hüquqi ünvanı:</t>
  </si>
  <si>
    <t>Telefon nömrələri:</t>
  </si>
  <si>
    <t>Faks nömrəsi:</t>
  </si>
  <si>
    <t>Elektron poçt ünvanı:</t>
  </si>
  <si>
    <t>Dərman vasitəsinin ticarət adı:</t>
  </si>
  <si>
    <t>Təsiredici maddənin adı:</t>
  </si>
  <si>
    <t>Təsiredici maddənin dozası:</t>
  </si>
  <si>
    <t>İstifadə üçün əsas göstərişlər:</t>
  </si>
  <si>
    <t>Qeydiyyat vəsiqəsinin nömrəsi:</t>
  </si>
  <si>
    <t>Qeydiyyat vəsiqəsinin verilmə tarixi:</t>
  </si>
  <si>
    <t>(+994)</t>
  </si>
  <si>
    <t>@</t>
  </si>
  <si>
    <t>Həkim resepti ilə buraxılan dərman vasitəsi</t>
  </si>
  <si>
    <t>Həkim resepti olmadan buraxılan dərman vasitəsi</t>
  </si>
  <si>
    <t>İdxal</t>
  </si>
  <si>
    <t>Ölkədaxili istehsal</t>
  </si>
  <si>
    <t>İdxal/ölkədaxili istehsal:</t>
  </si>
  <si>
    <t>Reseptli/reseptsiz:</t>
  </si>
  <si>
    <t>Qeyd</t>
  </si>
  <si>
    <t>TƏM-ə ən aşağı rəsmi satış qiyməti
(ABŞ dolları)</t>
  </si>
  <si>
    <t>Dərman vasitəsinin
ticarət adı</t>
  </si>
  <si>
    <t>İstinad
ölkəsinin adı</t>
  </si>
  <si>
    <t>İstehsal edildiyi ölkənin adı</t>
  </si>
  <si>
    <t>İstehsal edildiyi ölkə:</t>
  </si>
  <si>
    <t>İdxal edildiyi ölkə:</t>
  </si>
  <si>
    <t>İdxal edildiyi ölkənin adı</t>
  </si>
  <si>
    <t>Ən ucuz qiymətə satışda olduğu ölkənin adı</t>
  </si>
  <si>
    <t xml:space="preserve">Bəyannamənin tərtib edilmə tarixi: </t>
  </si>
  <si>
    <t>Hüquqi şəxsin rəhbərinin soyadı, adı, atasının adı</t>
  </si>
  <si>
    <t>İmza</t>
  </si>
  <si>
    <t>Bəyannaməni tərtib edən məsul şəxsin soyadı, adı, atasının adı</t>
  </si>
  <si>
    <t>Bəyannaməni qəbul edən şəxsin soyadı, adı, atasının adı</t>
  </si>
  <si>
    <t>/</t>
  </si>
  <si>
    <t>Bəyannamənin qəbul edilmə tarixi:</t>
  </si>
  <si>
    <t>Dərman vasitəsinin ATC kodu:</t>
  </si>
  <si>
    <t>GMP sertifikatı barədə məlumat:</t>
  </si>
  <si>
    <t>Sertifikatı yoxdur</t>
  </si>
  <si>
    <t>Sertifikatı var (surəti təqdim edilməlidir)</t>
  </si>
  <si>
    <t>GENERİK DƏRMAN VASİTƏSİ ÜÇÜN QİYMƏT BƏYANNAMƏSİ</t>
  </si>
  <si>
    <t>Farmasevtik forma aldığı ölkə:</t>
  </si>
  <si>
    <t>Orijinalı barədə məlumat:</t>
  </si>
  <si>
    <t>Azərbaycanda orijinalı mövcuddur</t>
  </si>
  <si>
    <t>Azərbaycanda orijinalı mövcud deyil</t>
  </si>
  <si>
    <t>Orijinal dərman vasitəsinin</t>
  </si>
  <si>
    <t>istinad
ölkəsinin adı</t>
  </si>
  <si>
    <t>ticarət adı</t>
  </si>
  <si>
    <t>Dərman vasitəsinin istifadə qaydası (NFC):</t>
  </si>
  <si>
    <t>Farmasevtik forma aldığı ölkənin adı</t>
  </si>
  <si>
    <t>Təklif edilən ölkədaxili TƏM-ə şərti satış qiyməti (manatla):</t>
  </si>
  <si>
    <t>Topdansatış qiyməti (manatla, ƏDV-siz):</t>
  </si>
  <si>
    <t>Pərakəndə satış qiyməti (manatla, ƏDV-siz):</t>
  </si>
  <si>
    <t>Pərakəndə satış qiyməti (manatla, ƏDV ilə):</t>
  </si>
  <si>
    <t>Ölkədaxili TƏM-ə şərti satış qiymətinin yuxarı həddi (manatla):</t>
  </si>
  <si>
    <t>Topdansatış qiyməti (manatla, ƏDV ilə):</t>
  </si>
  <si>
    <t>Türkiyə</t>
  </si>
  <si>
    <t>Fransa</t>
  </si>
  <si>
    <t>İspaniya</t>
  </si>
  <si>
    <t>İtaliya</t>
  </si>
  <si>
    <t>Sloveniya</t>
  </si>
  <si>
    <t>Macarıstan</t>
  </si>
  <si>
    <t>Bolqarıstan</t>
  </si>
  <si>
    <t>Polşa</t>
  </si>
  <si>
    <t>Yunanıstan</t>
  </si>
  <si>
    <t>Portuqaliya</t>
  </si>
  <si>
    <t>Farmasevtik forması:</t>
  </si>
  <si>
    <t>Ticarət qablaşdırması və miqdarı (№):</t>
  </si>
  <si>
    <t>№</t>
  </si>
  <si>
    <t>Ticarət qablaşdırması və
miqdarı (№)</t>
  </si>
  <si>
    <t>İstehsalçı şirkət, ölkə:</t>
  </si>
  <si>
    <t>ticarət qablaşdırması və
miqdarı (№)</t>
  </si>
  <si>
    <t>Ölkədaxili
TƏM-ə şərti satış qiyməti
(manat)</t>
  </si>
  <si>
    <t>Qeydiyyat №</t>
  </si>
  <si>
    <t>"Dərman vasitələrinin qiymətlərinin hesablanması üsullarına dair
Təlimat"a 2 nömrəli əlavə</t>
  </si>
  <si>
    <t>Amerika Birləşmiş Ştatları</t>
  </si>
  <si>
    <t>Almaniya</t>
  </si>
  <si>
    <t>Argentina</t>
  </si>
  <si>
    <t>Avstraliya</t>
  </si>
  <si>
    <t>Avstriya</t>
  </si>
  <si>
    <t>Azərbaycan</t>
  </si>
  <si>
    <t>Banqladeş</t>
  </si>
  <si>
    <t>Belarus</t>
  </si>
  <si>
    <t>Belçika</t>
  </si>
  <si>
    <t>Birləşmiş Krallıq</t>
  </si>
  <si>
    <t>Bosniya və Herseqovina</t>
  </si>
  <si>
    <t>Braziliya</t>
  </si>
  <si>
    <t>Cənubi Afrika Respublikası</t>
  </si>
  <si>
    <t>Cənubi Koreya</t>
  </si>
  <si>
    <t>Çex Respublikası</t>
  </si>
  <si>
    <t>Çin</t>
  </si>
  <si>
    <t>Danimarka</t>
  </si>
  <si>
    <t>Estoniya</t>
  </si>
  <si>
    <t>Fələstin</t>
  </si>
  <si>
    <t>Finlandiya</t>
  </si>
  <si>
    <t>Gürcüstan</t>
  </si>
  <si>
    <t>Hindistan</t>
  </si>
  <si>
    <t>İndoneziya</t>
  </si>
  <si>
    <t>İordaniya</t>
  </si>
  <si>
    <t>İran</t>
  </si>
  <si>
    <t>İrlandiya</t>
  </si>
  <si>
    <t>İslandiya</t>
  </si>
  <si>
    <t>İsrail</t>
  </si>
  <si>
    <t>İsveç</t>
  </si>
  <si>
    <t>İsveçrə</t>
  </si>
  <si>
    <t>Kanada</t>
  </si>
  <si>
    <t>Kipr</t>
  </si>
  <si>
    <t>Kolumbiya</t>
  </si>
  <si>
    <t>Koreya</t>
  </si>
  <si>
    <t>Latviya</t>
  </si>
  <si>
    <t>Litva</t>
  </si>
  <si>
    <t>Makedoniya</t>
  </si>
  <si>
    <t>Malaziya</t>
  </si>
  <si>
    <t>Malta</t>
  </si>
  <si>
    <t>Meksika</t>
  </si>
  <si>
    <t>Misir</t>
  </si>
  <si>
    <t>Moldova</t>
  </si>
  <si>
    <t>Niderland</t>
  </si>
  <si>
    <t>Norveç</t>
  </si>
  <si>
    <t>Pakistan</t>
  </si>
  <si>
    <t>Puerto-Riko</t>
  </si>
  <si>
    <t>Qazaxıstan</t>
  </si>
  <si>
    <t>Rumıniya</t>
  </si>
  <si>
    <t>Rusiya</t>
  </si>
  <si>
    <t>Serbiya</t>
  </si>
  <si>
    <t>Səudiyyə Ərəbistanı</t>
  </si>
  <si>
    <t>Slovakiya</t>
  </si>
  <si>
    <t>Suriya</t>
  </si>
  <si>
    <t>Tayland</t>
  </si>
  <si>
    <t>Ukrayna</t>
  </si>
  <si>
    <t>Uruqvay</t>
  </si>
  <si>
    <t>Vyetnam</t>
  </si>
  <si>
    <t>Xorvatiya</t>
  </si>
  <si>
    <t>Yaponiya</t>
  </si>
  <si>
    <t>Digər</t>
  </si>
  <si>
    <t>1. Generik dərman vasitəsinin Azərbaycanda orijinalı mövcud olduğu təqdirdə:</t>
  </si>
  <si>
    <t>5. İstinad ölkələrində generik dərman vasitəsi barədə məlumat:</t>
  </si>
  <si>
    <t>6. İstinad ölkələrində generik dərman vasitəsinin orijinalı barədə məlumat:</t>
  </si>
  <si>
    <t>8. Almaniya, Avstriya, Böyük Britaniya və Şimali İrlandiya Krallığı, Belçika və ya İsveçrədə istehsal olunduğu təqdirdə, təlimatın 3.2.2.1-ci yarımbəndinə uyğun olaraq həmin beş ölkənin istehsalı olan dərman vasitəsinin ən aşağı bazis qiyməti barədə məlumat:</t>
  </si>
  <si>
    <r>
      <rPr>
        <b/>
        <sz val="10"/>
        <color theme="1"/>
        <rFont val="Arial"/>
        <family val="2"/>
      </rPr>
      <t>NFC: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New Form Code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ATC:</t>
    </r>
    <r>
      <rPr>
        <sz val="10"/>
        <color theme="1"/>
        <rFont val="Arial"/>
        <family val="2"/>
        <charset val="204"/>
      </rPr>
      <t xml:space="preserve"> Anatomical Therapeutic Chemical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GMP:</t>
    </r>
    <r>
      <rPr>
        <sz val="10"/>
        <color theme="1"/>
        <rFont val="Arial"/>
        <family val="2"/>
        <charset val="204"/>
      </rPr>
      <t xml:space="preserve"> Good Manufacturing Practice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TƏM:</t>
    </r>
    <r>
      <rPr>
        <sz val="10"/>
        <color theme="1"/>
        <rFont val="Arial"/>
        <family val="2"/>
        <charset val="204"/>
      </rPr>
      <t xml:space="preserve"> Topdansatış Əczaçılıq Müəssisəsi</t>
    </r>
    <r>
      <rPr>
        <b/>
        <sz val="10"/>
        <color theme="1"/>
        <rFont val="Arial"/>
        <family val="2"/>
        <charset val="204"/>
      </rPr>
      <t xml:space="preserve">
Qeyd:</t>
    </r>
    <r>
      <rPr>
        <sz val="10"/>
        <color theme="1"/>
        <rFont val="Arial"/>
        <family val="2"/>
        <charset val="204"/>
      </rPr>
      <t xml:space="preserve"> Bəyannamənin qeydiyyat nömrəsi bəyannamə qəbul edilən tarixə Azərbaycan Respublikası Tarif (qiymət) Şurasının Katibliyi tərəfindən qeyd edilir.</t>
    </r>
  </si>
  <si>
    <t>TƏM-ə ən aşağı rəsmi satış qiyməti, ticarət qablaşdırması və miqdarı nəzərə alınmaqla təlimata uyğun olaraq generik dərman vasitəsi üçün hesablanmış bazis qiymət
(ABŞ dolları)</t>
  </si>
  <si>
    <t>Ölkədaxili TƏM-ə şərti satış qiyməti, ticarət qablaşdırması və miqdarı nəzərə alınmaqla təlimata uyğun olaraq generik dərman vasitəsi üçün hesablanmış bazis qiymət
(ABŞ dolları)</t>
  </si>
  <si>
    <t>Mövcud pərakəndə satış qiyməti (təlimatın 3.3-cü bəndinə əsasən, manatla):</t>
  </si>
  <si>
    <t>Mövcud pərakəndə satış qiyməti əsasında TƏM-ə şərti satış qiyməti (manatla):</t>
  </si>
  <si>
    <r>
      <t xml:space="preserve">AZƏRBAYCAN </t>
    </r>
    <r>
      <rPr>
        <sz val="12"/>
        <color theme="0"/>
        <rFont val="Arial"/>
        <family val="2"/>
        <charset val="204"/>
      </rPr>
      <t>(MANAT)</t>
    </r>
  </si>
  <si>
    <t>TƏM-ə şərti satış qiyməti</t>
  </si>
  <si>
    <t>Topdansatış qiyməti</t>
  </si>
  <si>
    <t>Pərakəndə satış qiyməti</t>
  </si>
  <si>
    <r>
      <t xml:space="preserve">Pərakəndə satış qiyməti
</t>
    </r>
    <r>
      <rPr>
        <sz val="10"/>
        <color theme="0"/>
        <rFont val="Arial"/>
        <family val="2"/>
        <charset val="204"/>
      </rPr>
      <t>(ƏDV-li)</t>
    </r>
  </si>
  <si>
    <t>ƏDV-siz</t>
  </si>
  <si>
    <t>ƏDV ilə</t>
  </si>
  <si>
    <t>TƏM:
Topdansatış Əczaçılıq Müəssisəsi</t>
  </si>
  <si>
    <t>Hissələr</t>
  </si>
  <si>
    <t>Topdansatış əlavəsi</t>
  </si>
  <si>
    <t>2+4</t>
  </si>
  <si>
    <t>Pərakəndə satış əlavəsi</t>
  </si>
  <si>
    <t>5+9</t>
  </si>
  <si>
    <t>Ölkədaxili TƏM-ə şərti satış qiymətinin yuxarı həddi (hesablanan, manatla):</t>
  </si>
  <si>
    <t>Qiymət bəyannaməsində istinad ölkələri üzrə göstərilən məlumatların açıq informasiya mənbələrindən götürüldüyünü təsdiq edir və müraciətin qəbul olunmasını xahiş edirik.</t>
  </si>
  <si>
    <t>2. İstehsal edildiyi ölkədə dərman vasitəsi barədə məlumat:</t>
  </si>
  <si>
    <t>3. İstehsal ölkəsi olmayan başqa ölkədən idxal edildiyi təqdirdə idxal edildiyi ölkədə dərman vasitəsi barədə məlumat:</t>
  </si>
  <si>
    <t>4. İstehsal və idxal ölkəsi olmayan başqa ölkədə farmasevtik forma aldığı təqdirdə həmin ölkədə dərman vasitəsi barədə məlumat:</t>
  </si>
  <si>
    <t>7. İstehsal, idxal və istinad ölkələrində satışda olmadığı təqdirdə ən ucuz qiymətə satışda olduğu ölkədə dərman vasitəsi barədə məlumat:</t>
  </si>
  <si>
    <t>Valyuta məzənnəsi (manat/ABŞ dolları):</t>
  </si>
  <si>
    <t xml:space="preserve">Təlimatın tələblərinə uyğun olaraq valyuta məzənnəsini və təklif edilən ölkədaxili TƏM-ə şərti satış qiymətini daxil edin: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</si>
</sst>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0.0000"/>
    <numFmt numFmtId="166" formatCode="0.000"/>
    <numFmt numFmtId="167" formatCode="0.0%"/>
    <numFmt numFmtId="168" formatCode="0.0"/>
    <numFmt numFmtId="169" formatCode="dd\.mm\.yyyy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b/>
      <sz val="11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b/>
      <sz val="10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Protection="1"/>
    <xf numFmtId="0" fontId="5" fillId="0" borderId="0" xfId="0" applyFont="1" applyProtection="1"/>
    <xf numFmtId="0" fontId="5" fillId="3" borderId="0" xfId="0" applyFont="1" applyFill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 indent="1"/>
    </xf>
    <xf numFmtId="0" fontId="3" fillId="2" borderId="10" xfId="0" applyFont="1" applyFill="1" applyBorder="1" applyAlignment="1" applyProtection="1">
      <alignment horizontal="right" vertical="center" indent="1"/>
    </xf>
    <xf numFmtId="0" fontId="4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66" fontId="16" fillId="0" borderId="20" xfId="0" applyNumberFormat="1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/>
      <protection locked="0"/>
    </xf>
    <xf numFmtId="2" fontId="16" fillId="2" borderId="17" xfId="0" applyNumberFormat="1" applyFont="1" applyFill="1" applyBorder="1" applyAlignment="1" applyProtection="1">
      <alignment horizontal="center" vertical="center"/>
      <protection hidden="1"/>
    </xf>
    <xf numFmtId="2" fontId="16" fillId="2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7" fontId="16" fillId="0" borderId="17" xfId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7" fontId="16" fillId="0" borderId="0" xfId="1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6" fillId="5" borderId="1" xfId="0" applyNumberFormat="1" applyFont="1" applyFill="1" applyBorder="1" applyAlignment="1" applyProtection="1">
      <alignment horizontal="center" vertical="center"/>
      <protection locked="0"/>
    </xf>
    <xf numFmtId="2" fontId="16" fillId="2" borderId="19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1" fontId="16" fillId="6" borderId="17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166" fontId="16" fillId="7" borderId="17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9" fontId="15" fillId="0" borderId="17" xfId="1" applyFont="1" applyBorder="1" applyAlignment="1">
      <alignment horizontal="center" vertical="center"/>
    </xf>
    <xf numFmtId="2" fontId="15" fillId="0" borderId="17" xfId="1" applyNumberFormat="1" applyFont="1" applyBorder="1" applyAlignment="1">
      <alignment horizontal="right" vertical="center" indent="1"/>
    </xf>
    <xf numFmtId="2" fontId="16" fillId="0" borderId="17" xfId="0" applyNumberFormat="1" applyFont="1" applyBorder="1" applyAlignment="1">
      <alignment horizontal="right" vertical="center" indent="1"/>
    </xf>
    <xf numFmtId="2" fontId="15" fillId="0" borderId="0" xfId="0" applyNumberFormat="1" applyFont="1" applyAlignment="1">
      <alignment horizontal="right" vertical="center"/>
    </xf>
    <xf numFmtId="2" fontId="3" fillId="0" borderId="0" xfId="0" applyNumberFormat="1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0" xfId="0" applyFont="1" applyFill="1" applyProtection="1"/>
    <xf numFmtId="2" fontId="15" fillId="0" borderId="0" xfId="0" applyNumberFormat="1" applyFont="1" applyFill="1" applyProtection="1"/>
    <xf numFmtId="2" fontId="15" fillId="0" borderId="0" xfId="0" applyNumberFormat="1" applyFont="1" applyProtection="1"/>
    <xf numFmtId="0" fontId="9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</xf>
    <xf numFmtId="169" fontId="1" fillId="3" borderId="1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</xf>
    <xf numFmtId="0" fontId="6" fillId="2" borderId="15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left" vertical="center" wrapText="1" indent="1"/>
    </xf>
    <xf numFmtId="0" fontId="10" fillId="2" borderId="7" xfId="0" applyFont="1" applyFill="1" applyBorder="1" applyAlignment="1" applyProtection="1">
      <alignment horizontal="left" vertical="center" wrapText="1" indent="1"/>
    </xf>
    <xf numFmtId="0" fontId="10" fillId="2" borderId="0" xfId="0" applyFont="1" applyFill="1" applyBorder="1" applyAlignment="1" applyProtection="1">
      <alignment horizontal="left" vertical="center" wrapText="1" indent="1"/>
    </xf>
    <xf numFmtId="0" fontId="10" fillId="2" borderId="11" xfId="0" applyFont="1" applyFill="1" applyBorder="1" applyAlignment="1" applyProtection="1">
      <alignment horizontal="left" vertical="center" wrapText="1" indent="1"/>
    </xf>
    <xf numFmtId="0" fontId="10" fillId="2" borderId="9" xfId="0" applyFont="1" applyFill="1" applyBorder="1" applyAlignment="1" applyProtection="1">
      <alignment horizontal="left" vertical="center" wrapText="1" indent="1"/>
    </xf>
    <xf numFmtId="0" fontId="10" fillId="2" borderId="12" xfId="0" applyFont="1" applyFill="1" applyBorder="1" applyAlignment="1" applyProtection="1">
      <alignment horizontal="left" vertical="center" wrapText="1" indent="1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12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1" fontId="1" fillId="3" borderId="5" xfId="0" applyNumberFormat="1" applyFont="1" applyFill="1" applyBorder="1" applyAlignment="1" applyProtection="1">
      <alignment horizontal="left" vertical="center" indent="1"/>
      <protection locked="0"/>
    </xf>
    <xf numFmtId="1" fontId="1" fillId="3" borderId="9" xfId="0" applyNumberFormat="1" applyFont="1" applyFill="1" applyBorder="1" applyAlignment="1" applyProtection="1">
      <alignment horizontal="left" vertical="center" indent="1"/>
      <protection locked="0"/>
    </xf>
    <xf numFmtId="1" fontId="1" fillId="3" borderId="1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Border="1" applyAlignment="1" applyProtection="1">
      <alignment horizontal="left" vertical="center" indent="1"/>
      <protection locked="0"/>
    </xf>
    <xf numFmtId="1" fontId="3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wrapText="1" indent="10"/>
    </xf>
    <xf numFmtId="0" fontId="3" fillId="0" borderId="6" xfId="0" applyFont="1" applyBorder="1" applyAlignment="1" applyProtection="1">
      <alignment horizontal="right" vertical="center" indent="1"/>
      <protection locked="0"/>
    </xf>
    <xf numFmtId="0" fontId="3" fillId="0" borderId="8" xfId="0" applyFont="1" applyBorder="1" applyAlignment="1" applyProtection="1">
      <alignment horizontal="right" indent="1"/>
      <protection locked="0"/>
    </xf>
    <xf numFmtId="0" fontId="3" fillId="0" borderId="7" xfId="0" applyFont="1" applyBorder="1" applyAlignment="1" applyProtection="1">
      <alignment horizontal="right" inden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</xf>
    <xf numFmtId="14" fontId="3" fillId="2" borderId="3" xfId="0" applyNumberFormat="1" applyFont="1" applyFill="1" applyBorder="1" applyAlignment="1" applyProtection="1">
      <alignment horizontal="center" vertical="center"/>
    </xf>
    <xf numFmtId="14" fontId="3" fillId="2" borderId="4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indent="1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166" fontId="16" fillId="4" borderId="18" xfId="0" applyNumberFormat="1" applyFont="1" applyFill="1" applyBorder="1" applyAlignment="1">
      <alignment horizontal="center" vertical="center" wrapText="1"/>
    </xf>
    <xf numFmtId="166" fontId="16" fillId="4" borderId="19" xfId="0" applyNumberFormat="1" applyFont="1" applyFill="1" applyBorder="1" applyAlignment="1">
      <alignment horizontal="center" vertical="center" wrapText="1"/>
    </xf>
    <xf numFmtId="166" fontId="16" fillId="4" borderId="17" xfId="0" applyNumberFormat="1" applyFont="1" applyFill="1" applyBorder="1" applyAlignment="1">
      <alignment horizontal="center" vertical="center" wrapText="1"/>
    </xf>
    <xf numFmtId="166" fontId="16" fillId="4" borderId="21" xfId="0" applyNumberFormat="1" applyFont="1" applyFill="1" applyBorder="1" applyAlignment="1">
      <alignment horizontal="center" vertical="center" wrapText="1"/>
    </xf>
    <xf numFmtId="166" fontId="16" fillId="2" borderId="0" xfId="0" applyNumberFormat="1" applyFont="1" applyFill="1" applyBorder="1" applyAlignment="1">
      <alignment horizontal="center" vertical="center" wrapText="1"/>
    </xf>
    <xf numFmtId="168" fontId="16" fillId="4" borderId="1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89</xdr:row>
      <xdr:rowOff>133350</xdr:rowOff>
    </xdr:from>
    <xdr:to>
      <xdr:col>10</xdr:col>
      <xdr:colOff>695325</xdr:colOff>
      <xdr:row>94</xdr:row>
      <xdr:rowOff>209550</xdr:rowOff>
    </xdr:to>
    <xdr:sp macro="" textlink="">
      <xdr:nvSpPr>
        <xdr:cNvPr id="4" name="Rectangle 3"/>
        <xdr:cNvSpPr/>
      </xdr:nvSpPr>
      <xdr:spPr>
        <a:xfrm>
          <a:off x="7639050" y="29594175"/>
          <a:ext cx="1609725" cy="1314450"/>
        </a:xfrm>
        <a:prstGeom prst="rect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1000124</xdr:colOff>
      <xdr:row>90</xdr:row>
      <xdr:rowOff>85725</xdr:rowOff>
    </xdr:from>
    <xdr:to>
      <xdr:col>10</xdr:col>
      <xdr:colOff>419099</xdr:colOff>
      <xdr:row>94</xdr:row>
      <xdr:rowOff>3713</xdr:rowOff>
    </xdr:to>
    <xdr:sp macro="" textlink="">
      <xdr:nvSpPr>
        <xdr:cNvPr id="6" name="TextBox 5"/>
        <xdr:cNvSpPr txBox="1"/>
      </xdr:nvSpPr>
      <xdr:spPr>
        <a:xfrm>
          <a:off x="7953374" y="29794200"/>
          <a:ext cx="1019175" cy="908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Xüsusi ştamp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761999</xdr:colOff>
      <xdr:row>82</xdr:row>
      <xdr:rowOff>85725</xdr:rowOff>
    </xdr:from>
    <xdr:to>
      <xdr:col>10</xdr:col>
      <xdr:colOff>515399</xdr:colOff>
      <xdr:row>87</xdr:row>
      <xdr:rowOff>200025</xdr:rowOff>
    </xdr:to>
    <xdr:sp macro="" textlink="">
      <xdr:nvSpPr>
        <xdr:cNvPr id="7" name="Oval 6"/>
        <xdr:cNvSpPr/>
      </xdr:nvSpPr>
      <xdr:spPr>
        <a:xfrm>
          <a:off x="7715249" y="24841200"/>
          <a:ext cx="1353600" cy="1352550"/>
        </a:xfrm>
        <a:prstGeom prst="ellipse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1095374</xdr:colOff>
      <xdr:row>83</xdr:row>
      <xdr:rowOff>180974</xdr:rowOff>
    </xdr:from>
    <xdr:to>
      <xdr:col>10</xdr:col>
      <xdr:colOff>222374</xdr:colOff>
      <xdr:row>86</xdr:row>
      <xdr:rowOff>165637</xdr:rowOff>
    </xdr:to>
    <xdr:sp macro="" textlink="">
      <xdr:nvSpPr>
        <xdr:cNvPr id="8" name="TextBox 7"/>
        <xdr:cNvSpPr txBox="1"/>
      </xdr:nvSpPr>
      <xdr:spPr>
        <a:xfrm>
          <a:off x="7381874" y="25431749"/>
          <a:ext cx="727200" cy="727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Möhür yeri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19050</xdr:rowOff>
        </xdr:from>
        <xdr:to>
          <xdr:col>3</xdr:col>
          <xdr:colOff>1066800</xdr:colOff>
          <xdr:row>18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19050</xdr:rowOff>
        </xdr:from>
        <xdr:to>
          <xdr:col>6</xdr:col>
          <xdr:colOff>419100</xdr:colOff>
          <xdr:row>18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9525</xdr:rowOff>
        </xdr:from>
        <xdr:to>
          <xdr:col>8</xdr:col>
          <xdr:colOff>419100</xdr:colOff>
          <xdr:row>26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9525</xdr:rowOff>
        </xdr:from>
        <xdr:to>
          <xdr:col>8</xdr:col>
          <xdr:colOff>419100</xdr:colOff>
          <xdr:row>25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25</xdr:row>
          <xdr:rowOff>19050</xdr:rowOff>
        </xdr:from>
        <xdr:to>
          <xdr:col>3</xdr:col>
          <xdr:colOff>1066800</xdr:colOff>
          <xdr:row>25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26</xdr:row>
          <xdr:rowOff>19050</xdr:rowOff>
        </xdr:from>
        <xdr:to>
          <xdr:col>3</xdr:col>
          <xdr:colOff>1066800</xdr:colOff>
          <xdr:row>26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300"/>
  <sheetViews>
    <sheetView showGridLines="0" showRowColHeaders="0" tabSelected="1" zoomScaleNormal="100" zoomScaleSheetLayoutView="100" workbookViewId="0">
      <selection activeCell="D5" sqref="D5:K5"/>
    </sheetView>
  </sheetViews>
  <sheetFormatPr defaultColWidth="0" defaultRowHeight="12.75" zeroHeight="1" x14ac:dyDescent="0.2"/>
  <cols>
    <col min="1" max="1" width="2.7109375" style="62" customWidth="1"/>
    <col min="2" max="2" width="14.42578125" style="62" customWidth="1"/>
    <col min="3" max="3" width="23.42578125" style="62" customWidth="1"/>
    <col min="4" max="4" width="16.7109375" style="62" customWidth="1"/>
    <col min="5" max="5" width="14.7109375" style="62" customWidth="1"/>
    <col min="6" max="7" width="6.7109375" style="62" customWidth="1"/>
    <col min="8" max="8" width="14.85546875" style="62" customWidth="1"/>
    <col min="9" max="9" width="6.7109375" style="62" customWidth="1"/>
    <col min="10" max="10" width="24" style="62" customWidth="1"/>
    <col min="11" max="11" width="18.5703125" style="62" customWidth="1"/>
    <col min="12" max="12" width="0.140625" style="62" customWidth="1"/>
    <col min="13" max="13" width="9.140625" style="62" hidden="1" customWidth="1"/>
    <col min="14" max="14" width="13.5703125" style="62" hidden="1" customWidth="1"/>
    <col min="15" max="15" width="26" style="62" hidden="1" customWidth="1"/>
    <col min="16" max="16" width="25.28515625" style="62" hidden="1" customWidth="1"/>
    <col min="17" max="16384" width="9.140625" style="62" hidden="1"/>
  </cols>
  <sheetData>
    <row r="1" spans="2:55" s="1" customFormat="1" ht="38.25" customHeight="1" x14ac:dyDescent="0.2">
      <c r="B1" s="120"/>
      <c r="C1" s="120"/>
      <c r="D1" s="120"/>
      <c r="E1" s="120"/>
      <c r="F1" s="120"/>
      <c r="G1" s="120"/>
      <c r="H1" s="120"/>
      <c r="I1" s="120"/>
      <c r="J1" s="129" t="s">
        <v>74</v>
      </c>
      <c r="K1" s="129"/>
    </row>
    <row r="2" spans="2:55" s="1" customFormat="1" ht="18.75" customHeight="1" thickBot="1" x14ac:dyDescent="0.25">
      <c r="B2" s="120"/>
      <c r="C2" s="120"/>
      <c r="D2" s="120"/>
      <c r="E2" s="120"/>
      <c r="F2" s="120"/>
      <c r="G2" s="120"/>
      <c r="H2" s="120"/>
      <c r="I2" s="120"/>
      <c r="J2" s="129"/>
      <c r="K2" s="129"/>
      <c r="AN2" s="159" t="s">
        <v>144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31"/>
      <c r="BA2" s="31"/>
      <c r="BB2" s="31"/>
      <c r="BC2" s="31"/>
    </row>
    <row r="3" spans="2:55" s="2" customFormat="1" ht="24.95" customHeight="1" thickBot="1" x14ac:dyDescent="0.3">
      <c r="B3" s="136" t="s">
        <v>40</v>
      </c>
      <c r="C3" s="137"/>
      <c r="D3" s="137"/>
      <c r="E3" s="137"/>
      <c r="F3" s="137"/>
      <c r="G3" s="137"/>
      <c r="H3" s="137"/>
      <c r="I3" s="137"/>
      <c r="J3" s="137"/>
      <c r="K3" s="138"/>
      <c r="AN3" s="160" t="s">
        <v>145</v>
      </c>
      <c r="AO3" s="160" t="s">
        <v>146</v>
      </c>
      <c r="AP3" s="160"/>
      <c r="AQ3" s="162" t="s">
        <v>147</v>
      </c>
      <c r="AR3" s="163"/>
      <c r="AS3" s="32"/>
      <c r="AT3" s="33"/>
      <c r="AU3" s="33"/>
      <c r="AV3" s="34"/>
      <c r="AW3" s="31"/>
      <c r="AX3" s="164" t="s">
        <v>148</v>
      </c>
      <c r="AY3" s="160" t="s">
        <v>145</v>
      </c>
      <c r="AZ3" s="31"/>
      <c r="BA3" s="31"/>
      <c r="BB3" s="31"/>
      <c r="BC3" s="31"/>
    </row>
    <row r="4" spans="2:55" s="2" customFormat="1" ht="20.100000000000001" customHeight="1" thickBot="1" x14ac:dyDescent="0.3">
      <c r="B4" s="27" t="s">
        <v>73</v>
      </c>
      <c r="C4" s="67"/>
      <c r="D4" s="139" t="s">
        <v>29</v>
      </c>
      <c r="E4" s="140"/>
      <c r="F4" s="140"/>
      <c r="G4" s="140"/>
      <c r="H4" s="140"/>
      <c r="I4" s="140"/>
      <c r="J4" s="141"/>
      <c r="K4" s="30"/>
      <c r="AN4" s="161"/>
      <c r="AO4" s="35" t="s">
        <v>149</v>
      </c>
      <c r="AP4" s="35" t="s">
        <v>150</v>
      </c>
      <c r="AQ4" s="35" t="s">
        <v>149</v>
      </c>
      <c r="AR4" s="35" t="s">
        <v>150</v>
      </c>
      <c r="AS4" s="36"/>
      <c r="AT4" s="166" t="s">
        <v>151</v>
      </c>
      <c r="AU4" s="166"/>
      <c r="AV4" s="166"/>
      <c r="AW4" s="31"/>
      <c r="AX4" s="164"/>
      <c r="AY4" s="160"/>
      <c r="AZ4" s="31"/>
      <c r="BA4" s="31"/>
      <c r="BB4" s="31"/>
      <c r="BC4" s="31"/>
    </row>
    <row r="5" spans="2:55" s="2" customFormat="1" ht="20.100000000000001" customHeight="1" thickBot="1" x14ac:dyDescent="0.3">
      <c r="B5" s="80" t="s">
        <v>0</v>
      </c>
      <c r="C5" s="81"/>
      <c r="D5" s="121"/>
      <c r="E5" s="122"/>
      <c r="F5" s="122"/>
      <c r="G5" s="122"/>
      <c r="H5" s="122"/>
      <c r="I5" s="122"/>
      <c r="J5" s="122"/>
      <c r="K5" s="123"/>
      <c r="AN5" s="37">
        <v>5.77</v>
      </c>
      <c r="AO5" s="38">
        <f>IF(AN5&lt;=5,AN5*1.2,IF(AN5&lt;=20,AN5+1+(AN5-5)*0.17,IF(AN5&lt;=50,AN5+3.55+(AN5-20)*0.13,IF(AN5&lt;=100,AN5+7.45+(AN5-50)*0.07,AN5+10.95+(AN5-100)*0.03))))</f>
        <v>6.9008999999999991</v>
      </c>
      <c r="AP5" s="38">
        <f>AO5*1.18</f>
        <v>8.1430619999999987</v>
      </c>
      <c r="AQ5" s="39">
        <f>IF(AN5&lt;=50,AO5*1.2,IF(AN5&lt;=100,AO5+11.49+(AO5-57.45)*0.13,AO5+18.45+(AO5-110.95)*0.11))</f>
        <v>8.2810799999999993</v>
      </c>
      <c r="AR5" s="39">
        <f>AQ5*1.18</f>
        <v>9.7716743999999984</v>
      </c>
      <c r="AS5" s="40"/>
      <c r="AT5" s="166"/>
      <c r="AU5" s="166"/>
      <c r="AV5" s="166"/>
      <c r="AW5" s="41"/>
      <c r="AX5" s="165"/>
      <c r="AY5" s="160"/>
      <c r="AZ5" s="41"/>
      <c r="BA5" s="41"/>
      <c r="BB5" s="41"/>
      <c r="BC5" s="41"/>
    </row>
    <row r="6" spans="2:55" s="2" customFormat="1" ht="20.100000000000001" customHeight="1" thickBot="1" x14ac:dyDescent="0.3">
      <c r="B6" s="80" t="s">
        <v>1</v>
      </c>
      <c r="C6" s="81"/>
      <c r="D6" s="124"/>
      <c r="E6" s="125"/>
      <c r="F6" s="125"/>
      <c r="G6" s="125"/>
      <c r="H6" s="125"/>
      <c r="I6" s="125"/>
      <c r="J6" s="125"/>
      <c r="K6" s="126"/>
      <c r="AN6" s="42"/>
      <c r="AO6" s="43">
        <f>AO5/AN5-1</f>
        <v>0.19599653379549387</v>
      </c>
      <c r="AP6" s="43">
        <f>AP5/AO5-1</f>
        <v>0.17999999999999994</v>
      </c>
      <c r="AQ6" s="43">
        <f>AQ5/AO5-1</f>
        <v>0.19999999999999996</v>
      </c>
      <c r="AR6" s="43">
        <f>AR5/AQ5-1</f>
        <v>0.17999999999999994</v>
      </c>
      <c r="AS6" s="44"/>
      <c r="AT6" s="45"/>
      <c r="AU6" s="45"/>
      <c r="AV6" s="46"/>
      <c r="AW6" s="47"/>
      <c r="AX6" s="48">
        <v>8.5</v>
      </c>
      <c r="AY6" s="49">
        <f>IF(AX6&lt;=BC10,AX6/BA10,IF(AX6&lt;=BC11,(AX6-BC10)/BA11+AN10,IF(AX6&lt;=BC12,(AX6-BC11)/BA12+AN11,IF(AX6&lt;=BC13,(AX6-BC12)/BA13+AN12,(AX6-BC13)/BA14+AN13))))</f>
        <v>5.0024144091940714</v>
      </c>
      <c r="AZ6" s="47"/>
      <c r="BA6" s="47"/>
      <c r="BB6" s="47"/>
      <c r="BC6" s="47"/>
    </row>
    <row r="7" spans="2:55" s="2" customFormat="1" ht="20.100000000000001" customHeight="1" thickBot="1" x14ac:dyDescent="0.3">
      <c r="B7" s="80" t="s">
        <v>2</v>
      </c>
      <c r="C7" s="81"/>
      <c r="D7" s="82"/>
      <c r="E7" s="83"/>
      <c r="F7" s="83"/>
      <c r="G7" s="83"/>
      <c r="H7" s="83"/>
      <c r="I7" s="83"/>
      <c r="J7" s="83"/>
      <c r="K7" s="84"/>
      <c r="AN7" s="31"/>
      <c r="AO7" s="31"/>
      <c r="AP7" s="31"/>
      <c r="AQ7" s="50"/>
      <c r="AR7" s="50"/>
      <c r="AS7" s="50"/>
      <c r="AT7" s="31"/>
      <c r="AU7" s="31"/>
      <c r="AV7" s="50"/>
      <c r="AW7" s="50"/>
      <c r="AX7" s="50"/>
      <c r="AY7" s="31"/>
      <c r="AZ7" s="31"/>
      <c r="BA7" s="31"/>
      <c r="BB7" s="31"/>
      <c r="BC7" s="31"/>
    </row>
    <row r="8" spans="2:55" s="2" customFormat="1" ht="20.100000000000001" customHeight="1" thickBot="1" x14ac:dyDescent="0.3">
      <c r="B8" s="80" t="s">
        <v>3</v>
      </c>
      <c r="C8" s="81"/>
      <c r="D8" s="25" t="s">
        <v>12</v>
      </c>
      <c r="E8" s="127"/>
      <c r="F8" s="128"/>
      <c r="G8" s="12" t="s">
        <v>12</v>
      </c>
      <c r="H8" s="82"/>
      <c r="I8" s="84"/>
      <c r="J8" s="133"/>
      <c r="K8" s="134"/>
      <c r="AN8" s="51">
        <v>1</v>
      </c>
      <c r="AO8" s="51">
        <v>2</v>
      </c>
      <c r="AP8" s="51">
        <v>3</v>
      </c>
      <c r="AQ8" s="52">
        <v>4</v>
      </c>
      <c r="AR8" s="52">
        <v>5</v>
      </c>
      <c r="AS8" s="52">
        <v>6</v>
      </c>
      <c r="AT8" s="51">
        <v>7</v>
      </c>
      <c r="AU8" s="51">
        <v>8</v>
      </c>
      <c r="AV8" s="52">
        <v>9</v>
      </c>
      <c r="AW8" s="52">
        <v>10</v>
      </c>
      <c r="AX8" s="52">
        <v>11</v>
      </c>
      <c r="AY8" s="51">
        <v>12</v>
      </c>
      <c r="AZ8" s="31"/>
      <c r="BA8" s="31"/>
      <c r="BB8" s="31"/>
      <c r="BC8" s="31"/>
    </row>
    <row r="9" spans="2:55" s="2" customFormat="1" ht="20.100000000000001" customHeight="1" thickBot="1" x14ac:dyDescent="0.3">
      <c r="B9" s="80" t="s">
        <v>4</v>
      </c>
      <c r="C9" s="81"/>
      <c r="D9" s="26" t="s">
        <v>12</v>
      </c>
      <c r="E9" s="82"/>
      <c r="F9" s="84"/>
      <c r="G9" s="133"/>
      <c r="H9" s="135"/>
      <c r="I9" s="135"/>
      <c r="J9" s="135"/>
      <c r="K9" s="134"/>
      <c r="AN9" s="53" t="s">
        <v>145</v>
      </c>
      <c r="AO9" s="54" t="s">
        <v>152</v>
      </c>
      <c r="AP9" s="160" t="s">
        <v>153</v>
      </c>
      <c r="AQ9" s="160"/>
      <c r="AR9" s="55" t="s">
        <v>154</v>
      </c>
      <c r="AS9" s="167" t="s">
        <v>146</v>
      </c>
      <c r="AT9" s="167"/>
      <c r="AU9" s="167" t="s">
        <v>155</v>
      </c>
      <c r="AV9" s="167"/>
      <c r="AW9" s="55" t="s">
        <v>156</v>
      </c>
      <c r="AX9" s="167" t="s">
        <v>147</v>
      </c>
      <c r="AY9" s="167"/>
      <c r="AZ9" s="31"/>
      <c r="BA9" s="31"/>
      <c r="BB9" s="31"/>
      <c r="BC9" s="31"/>
    </row>
    <row r="10" spans="2:55" s="2" customFormat="1" ht="20.100000000000001" customHeight="1" thickBot="1" x14ac:dyDescent="0.25">
      <c r="B10" s="80" t="s">
        <v>5</v>
      </c>
      <c r="C10" s="81"/>
      <c r="D10" s="130"/>
      <c r="E10" s="131"/>
      <c r="F10" s="132"/>
      <c r="G10" s="12" t="s">
        <v>13</v>
      </c>
      <c r="H10" s="82"/>
      <c r="I10" s="84"/>
      <c r="J10" s="133"/>
      <c r="K10" s="134"/>
      <c r="AN10" s="56">
        <v>5</v>
      </c>
      <c r="AO10" s="56">
        <v>5</v>
      </c>
      <c r="AP10" s="57">
        <v>0.2</v>
      </c>
      <c r="AQ10" s="58">
        <f>AO10*AP10</f>
        <v>1</v>
      </c>
      <c r="AR10" s="59">
        <f>AO10*(1+AP10)</f>
        <v>6</v>
      </c>
      <c r="AS10" s="59">
        <f>AR10</f>
        <v>6</v>
      </c>
      <c r="AT10" s="43">
        <f>(AS10-AN10)/AN10</f>
        <v>0.2</v>
      </c>
      <c r="AU10" s="57">
        <v>0.2</v>
      </c>
      <c r="AV10" s="58">
        <f>AR10*AU10</f>
        <v>1.2000000000000002</v>
      </c>
      <c r="AW10" s="59">
        <f>AR10*(1+AU10)</f>
        <v>7.1999999999999993</v>
      </c>
      <c r="AX10" s="59">
        <f>AW10</f>
        <v>7.1999999999999993</v>
      </c>
      <c r="AY10" s="43">
        <f>(AX10-AS10)/AS10</f>
        <v>0.19999999999999987</v>
      </c>
      <c r="AZ10" s="31"/>
      <c r="BA10" s="60">
        <f>(1+AP10)*(1+AU10)*1.18</f>
        <v>1.6991999999999998</v>
      </c>
      <c r="BB10" s="60">
        <f>AO10*BA10</f>
        <v>8.4959999999999987</v>
      </c>
      <c r="BC10" s="60">
        <f>BB10</f>
        <v>8.4959999999999987</v>
      </c>
    </row>
    <row r="11" spans="2:55" s="2" customFormat="1" ht="20.100000000000001" customHeight="1" thickBot="1" x14ac:dyDescent="0.3">
      <c r="B11" s="118" t="s">
        <v>6</v>
      </c>
      <c r="C11" s="119"/>
      <c r="D11" s="82"/>
      <c r="E11" s="83"/>
      <c r="F11" s="83"/>
      <c r="G11" s="83"/>
      <c r="H11" s="83"/>
      <c r="I11" s="83"/>
      <c r="J11" s="83"/>
      <c r="K11" s="84"/>
      <c r="AN11" s="56">
        <v>20</v>
      </c>
      <c r="AO11" s="56">
        <f>AN11-AN10</f>
        <v>15</v>
      </c>
      <c r="AP11" s="57">
        <v>0.17</v>
      </c>
      <c r="AQ11" s="58">
        <f t="shared" ref="AQ11:AQ14" si="0">AO11*AP11</f>
        <v>2.5500000000000003</v>
      </c>
      <c r="AR11" s="59">
        <f t="shared" ref="AR11:AR14" si="1">AO11*(1+AP11)</f>
        <v>17.549999999999997</v>
      </c>
      <c r="AS11" s="59">
        <f>AR11+AS10</f>
        <v>23.549999999999997</v>
      </c>
      <c r="AT11" s="43">
        <f t="shared" ref="AT11:AT14" si="2">(AS11-AN11)/AN11</f>
        <v>0.17749999999999985</v>
      </c>
      <c r="AU11" s="57">
        <v>0.2</v>
      </c>
      <c r="AV11" s="58">
        <f>AR11*AU11</f>
        <v>3.51</v>
      </c>
      <c r="AW11" s="59">
        <f>AR11*(1+AU11)</f>
        <v>21.059999999999995</v>
      </c>
      <c r="AX11" s="59">
        <f>AW11+AX10</f>
        <v>28.259999999999994</v>
      </c>
      <c r="AY11" s="43">
        <f t="shared" ref="AY11:AY14" si="3">(AX11-AS11)/AS11</f>
        <v>0.1999999999999999</v>
      </c>
      <c r="AZ11" s="31"/>
      <c r="BA11" s="60">
        <f t="shared" ref="BA11:BA14" si="4">(1+AP11)*(1+AU11)*1.18</f>
        <v>1.6567199999999997</v>
      </c>
      <c r="BB11" s="60">
        <f t="shared" ref="BB11:BB14" si="5">AO11*BA11</f>
        <v>24.850799999999996</v>
      </c>
      <c r="BC11" s="60">
        <f>BB11+BC10</f>
        <v>33.346799999999995</v>
      </c>
    </row>
    <row r="12" spans="2:55" s="2" customFormat="1" ht="20.100000000000001" customHeight="1" thickBot="1" x14ac:dyDescent="0.3">
      <c r="B12" s="80" t="s">
        <v>7</v>
      </c>
      <c r="C12" s="81"/>
      <c r="D12" s="82"/>
      <c r="E12" s="83"/>
      <c r="F12" s="83"/>
      <c r="G12" s="83"/>
      <c r="H12" s="83"/>
      <c r="I12" s="83"/>
      <c r="J12" s="83"/>
      <c r="K12" s="84"/>
      <c r="AN12" s="56">
        <v>50</v>
      </c>
      <c r="AO12" s="56">
        <f t="shared" ref="AO12:AO14" si="6">AN12-AN11</f>
        <v>30</v>
      </c>
      <c r="AP12" s="57">
        <v>0.13</v>
      </c>
      <c r="AQ12" s="58">
        <f t="shared" si="0"/>
        <v>3.9000000000000004</v>
      </c>
      <c r="AR12" s="59">
        <f t="shared" si="1"/>
        <v>33.9</v>
      </c>
      <c r="AS12" s="59">
        <f>AR12+AS11</f>
        <v>57.449999999999996</v>
      </c>
      <c r="AT12" s="43">
        <f t="shared" si="2"/>
        <v>0.14899999999999991</v>
      </c>
      <c r="AU12" s="57">
        <v>0.2</v>
      </c>
      <c r="AV12" s="58">
        <f>AR12*AU12</f>
        <v>6.78</v>
      </c>
      <c r="AW12" s="59">
        <f t="shared" ref="AW12:AW14" si="7">AR12*(1+AU12)</f>
        <v>40.68</v>
      </c>
      <c r="AX12" s="59">
        <f t="shared" ref="AX12:AX14" si="8">AW12+AX11</f>
        <v>68.94</v>
      </c>
      <c r="AY12" s="43">
        <f t="shared" si="3"/>
        <v>0.20000000000000004</v>
      </c>
      <c r="AZ12" s="31"/>
      <c r="BA12" s="60">
        <f t="shared" si="4"/>
        <v>1.6000799999999997</v>
      </c>
      <c r="BB12" s="60">
        <f t="shared" si="5"/>
        <v>48.002399999999994</v>
      </c>
      <c r="BC12" s="60">
        <f t="shared" ref="BC12:BC14" si="9">BB12+BC11</f>
        <v>81.349199999999996</v>
      </c>
    </row>
    <row r="13" spans="2:55" s="2" customFormat="1" ht="20.100000000000001" customHeight="1" thickBot="1" x14ac:dyDescent="0.3">
      <c r="B13" s="80" t="s">
        <v>8</v>
      </c>
      <c r="C13" s="81"/>
      <c r="D13" s="82"/>
      <c r="E13" s="83"/>
      <c r="F13" s="83"/>
      <c r="G13" s="83"/>
      <c r="H13" s="83"/>
      <c r="I13" s="83"/>
      <c r="J13" s="83"/>
      <c r="K13" s="84"/>
      <c r="AN13" s="56">
        <v>100</v>
      </c>
      <c r="AO13" s="56">
        <f t="shared" si="6"/>
        <v>50</v>
      </c>
      <c r="AP13" s="57">
        <v>7.0000000000000007E-2</v>
      </c>
      <c r="AQ13" s="58">
        <f t="shared" si="0"/>
        <v>3.5000000000000004</v>
      </c>
      <c r="AR13" s="59">
        <f t="shared" si="1"/>
        <v>53.5</v>
      </c>
      <c r="AS13" s="59">
        <f t="shared" ref="AS13:AS14" si="10">AR13+AS12</f>
        <v>110.94999999999999</v>
      </c>
      <c r="AT13" s="43">
        <f t="shared" si="2"/>
        <v>0.10949999999999989</v>
      </c>
      <c r="AU13" s="57">
        <v>0.13</v>
      </c>
      <c r="AV13" s="58">
        <f>AR13*AU13</f>
        <v>6.9550000000000001</v>
      </c>
      <c r="AW13" s="59">
        <f t="shared" si="7"/>
        <v>60.454999999999991</v>
      </c>
      <c r="AX13" s="59">
        <f t="shared" si="8"/>
        <v>129.39499999999998</v>
      </c>
      <c r="AY13" s="43">
        <f t="shared" si="3"/>
        <v>0.16624605678233434</v>
      </c>
      <c r="AZ13" s="31"/>
      <c r="BA13" s="60">
        <f t="shared" si="4"/>
        <v>1.4267380000000001</v>
      </c>
      <c r="BB13" s="60">
        <f t="shared" si="5"/>
        <v>71.3369</v>
      </c>
      <c r="BC13" s="60">
        <f t="shared" si="9"/>
        <v>152.68610000000001</v>
      </c>
    </row>
    <row r="14" spans="2:55" s="2" customFormat="1" ht="20.100000000000001" customHeight="1" thickBot="1" x14ac:dyDescent="0.3">
      <c r="B14" s="116" t="s">
        <v>66</v>
      </c>
      <c r="C14" s="117"/>
      <c r="D14" s="85"/>
      <c r="E14" s="86"/>
      <c r="F14" s="86"/>
      <c r="G14" s="86"/>
      <c r="H14" s="86"/>
      <c r="I14" s="86"/>
      <c r="J14" s="86"/>
      <c r="K14" s="87"/>
      <c r="AN14" s="56">
        <v>101</v>
      </c>
      <c r="AO14" s="56">
        <f t="shared" si="6"/>
        <v>1</v>
      </c>
      <c r="AP14" s="57">
        <v>0.03</v>
      </c>
      <c r="AQ14" s="58">
        <f t="shared" si="0"/>
        <v>0.03</v>
      </c>
      <c r="AR14" s="59">
        <f t="shared" si="1"/>
        <v>1.03</v>
      </c>
      <c r="AS14" s="59">
        <f t="shared" si="10"/>
        <v>111.97999999999999</v>
      </c>
      <c r="AT14" s="43">
        <f t="shared" si="2"/>
        <v>0.10871287128712862</v>
      </c>
      <c r="AU14" s="57">
        <v>0.11</v>
      </c>
      <c r="AV14" s="58">
        <f>AR14*AU14</f>
        <v>0.1133</v>
      </c>
      <c r="AW14" s="59">
        <f t="shared" si="7"/>
        <v>1.1433000000000002</v>
      </c>
      <c r="AX14" s="59">
        <f t="shared" si="8"/>
        <v>130.53829999999999</v>
      </c>
      <c r="AY14" s="43">
        <f t="shared" si="3"/>
        <v>0.16572870155384894</v>
      </c>
      <c r="AZ14" s="31"/>
      <c r="BA14" s="60">
        <f t="shared" si="4"/>
        <v>1.3490940000000002</v>
      </c>
      <c r="BB14" s="60">
        <f t="shared" si="5"/>
        <v>1.3490940000000002</v>
      </c>
      <c r="BC14" s="60">
        <f t="shared" si="9"/>
        <v>154.03519400000002</v>
      </c>
    </row>
    <row r="15" spans="2:55" s="2" customFormat="1" ht="20.100000000000001" customHeight="1" thickBot="1" x14ac:dyDescent="0.3">
      <c r="B15" s="116" t="s">
        <v>67</v>
      </c>
      <c r="C15" s="117"/>
      <c r="D15" s="85"/>
      <c r="E15" s="86"/>
      <c r="F15" s="86"/>
      <c r="G15" s="86"/>
      <c r="H15" s="87"/>
      <c r="I15" s="28" t="s">
        <v>68</v>
      </c>
      <c r="J15" s="85"/>
      <c r="K15" s="87"/>
    </row>
    <row r="16" spans="2:55" s="2" customFormat="1" ht="20.100000000000001" customHeight="1" thickBot="1" x14ac:dyDescent="0.3">
      <c r="B16" s="80" t="s">
        <v>48</v>
      </c>
      <c r="C16" s="81"/>
      <c r="D16" s="82"/>
      <c r="E16" s="83"/>
      <c r="F16" s="83"/>
      <c r="G16" s="83"/>
      <c r="H16" s="83"/>
      <c r="I16" s="83"/>
      <c r="J16" s="83"/>
      <c r="K16" s="84"/>
    </row>
    <row r="17" spans="2:11" s="2" customFormat="1" ht="20.100000000000001" customHeight="1" thickBot="1" x14ac:dyDescent="0.3">
      <c r="B17" s="80" t="s">
        <v>36</v>
      </c>
      <c r="C17" s="81"/>
      <c r="D17" s="82"/>
      <c r="E17" s="83"/>
      <c r="F17" s="83"/>
      <c r="G17" s="83"/>
      <c r="H17" s="83"/>
      <c r="I17" s="83"/>
      <c r="J17" s="83"/>
      <c r="K17" s="84"/>
    </row>
    <row r="18" spans="2:11" s="2" customFormat="1" ht="20.100000000000001" customHeight="1" thickBot="1" x14ac:dyDescent="0.3">
      <c r="B18" s="80" t="s">
        <v>9</v>
      </c>
      <c r="C18" s="81"/>
      <c r="D18" s="82"/>
      <c r="E18" s="83"/>
      <c r="F18" s="83"/>
      <c r="G18" s="83"/>
      <c r="H18" s="83"/>
      <c r="I18" s="83"/>
      <c r="J18" s="83"/>
      <c r="K18" s="84"/>
    </row>
    <row r="19" spans="2:11" s="2" customFormat="1" ht="20.100000000000001" customHeight="1" thickBot="1" x14ac:dyDescent="0.3">
      <c r="B19" s="80" t="s">
        <v>18</v>
      </c>
      <c r="C19" s="81"/>
      <c r="D19" s="24"/>
      <c r="E19" s="142" t="s">
        <v>16</v>
      </c>
      <c r="F19" s="143"/>
      <c r="G19" s="13"/>
      <c r="H19" s="155" t="s">
        <v>17</v>
      </c>
      <c r="I19" s="155"/>
      <c r="J19" s="155"/>
      <c r="K19" s="156"/>
    </row>
    <row r="20" spans="2:11" s="2" customFormat="1" ht="20.100000000000001" customHeight="1" thickBot="1" x14ac:dyDescent="0.3">
      <c r="B20" s="80" t="s">
        <v>70</v>
      </c>
      <c r="C20" s="81"/>
      <c r="D20" s="82"/>
      <c r="E20" s="83"/>
      <c r="F20" s="83"/>
      <c r="G20" s="83"/>
      <c r="H20" s="83"/>
      <c r="I20" s="83"/>
      <c r="J20" s="83"/>
      <c r="K20" s="84"/>
    </row>
    <row r="21" spans="2:11" s="2" customFormat="1" ht="20.100000000000001" customHeight="1" thickBot="1" x14ac:dyDescent="0.3">
      <c r="B21" s="80" t="s">
        <v>25</v>
      </c>
      <c r="C21" s="81"/>
      <c r="D21" s="82"/>
      <c r="E21" s="83"/>
      <c r="F21" s="83"/>
      <c r="G21" s="83"/>
      <c r="H21" s="83"/>
      <c r="I21" s="83"/>
      <c r="J21" s="83"/>
      <c r="K21" s="84"/>
    </row>
    <row r="22" spans="2:11" s="2" customFormat="1" ht="20.100000000000001" customHeight="1" thickBot="1" x14ac:dyDescent="0.3">
      <c r="B22" s="80" t="s">
        <v>26</v>
      </c>
      <c r="C22" s="81"/>
      <c r="D22" s="82"/>
      <c r="E22" s="83"/>
      <c r="F22" s="83"/>
      <c r="G22" s="83"/>
      <c r="H22" s="83"/>
      <c r="I22" s="83"/>
      <c r="J22" s="83"/>
      <c r="K22" s="84"/>
    </row>
    <row r="23" spans="2:11" s="2" customFormat="1" ht="20.100000000000001" customHeight="1" thickBot="1" x14ac:dyDescent="0.3">
      <c r="B23" s="80" t="s">
        <v>41</v>
      </c>
      <c r="C23" s="81"/>
      <c r="D23" s="82"/>
      <c r="E23" s="83"/>
      <c r="F23" s="83"/>
      <c r="G23" s="83"/>
      <c r="H23" s="83"/>
      <c r="I23" s="83"/>
      <c r="J23" s="83"/>
      <c r="K23" s="84"/>
    </row>
    <row r="24" spans="2:11" s="2" customFormat="1" ht="20.100000000000001" customHeight="1" thickBot="1" x14ac:dyDescent="0.3">
      <c r="B24" s="80" t="s">
        <v>10</v>
      </c>
      <c r="C24" s="81"/>
      <c r="D24" s="82"/>
      <c r="E24" s="83"/>
      <c r="F24" s="83"/>
      <c r="G24" s="83"/>
      <c r="H24" s="83"/>
      <c r="I24" s="83"/>
      <c r="J24" s="83"/>
      <c r="K24" s="84"/>
    </row>
    <row r="25" spans="2:11" s="2" customFormat="1" ht="20.100000000000001" customHeight="1" thickBot="1" x14ac:dyDescent="0.3">
      <c r="B25" s="80" t="s">
        <v>11</v>
      </c>
      <c r="C25" s="81"/>
      <c r="D25" s="144"/>
      <c r="E25" s="145"/>
      <c r="F25" s="146"/>
      <c r="G25" s="147"/>
      <c r="H25" s="147"/>
      <c r="I25" s="147"/>
      <c r="J25" s="147"/>
      <c r="K25" s="148"/>
    </row>
    <row r="26" spans="2:11" s="2" customFormat="1" ht="20.100000000000001" customHeight="1" thickBot="1" x14ac:dyDescent="0.3">
      <c r="B26" s="113" t="s">
        <v>37</v>
      </c>
      <c r="C26" s="115"/>
      <c r="D26" s="10"/>
      <c r="E26" s="142" t="s">
        <v>39</v>
      </c>
      <c r="F26" s="142"/>
      <c r="G26" s="142"/>
      <c r="H26" s="143"/>
      <c r="I26" s="14"/>
      <c r="J26" s="142" t="s">
        <v>38</v>
      </c>
      <c r="K26" s="143"/>
    </row>
    <row r="27" spans="2:11" s="2" customFormat="1" ht="20.100000000000001" customHeight="1" thickBot="1" x14ac:dyDescent="0.3">
      <c r="B27" s="113" t="s">
        <v>42</v>
      </c>
      <c r="C27" s="115"/>
      <c r="D27" s="10"/>
      <c r="E27" s="142" t="s">
        <v>43</v>
      </c>
      <c r="F27" s="142"/>
      <c r="G27" s="142"/>
      <c r="H27" s="143"/>
      <c r="I27" s="14"/>
      <c r="J27" s="142" t="s">
        <v>44</v>
      </c>
      <c r="K27" s="143"/>
    </row>
    <row r="28" spans="2:11" s="2" customFormat="1" ht="20.100000000000001" customHeight="1" thickBot="1" x14ac:dyDescent="0.3">
      <c r="B28" s="80" t="s">
        <v>19</v>
      </c>
      <c r="C28" s="81"/>
      <c r="D28" s="85"/>
      <c r="E28" s="86"/>
      <c r="F28" s="86"/>
      <c r="G28" s="86"/>
      <c r="H28" s="86"/>
      <c r="I28" s="86"/>
      <c r="J28" s="86"/>
      <c r="K28" s="87"/>
    </row>
    <row r="29" spans="2:11" s="4" customFormat="1" ht="20.100000000000001" customHeight="1" thickBot="1" x14ac:dyDescent="0.3">
      <c r="B29" s="69" t="s">
        <v>135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2:11" s="4" customFormat="1" ht="20.100000000000001" customHeight="1" thickBot="1" x14ac:dyDescent="0.3">
      <c r="B30" s="133" t="s">
        <v>45</v>
      </c>
      <c r="C30" s="135"/>
      <c r="D30" s="135"/>
      <c r="E30" s="135"/>
      <c r="F30" s="135"/>
      <c r="G30" s="134"/>
      <c r="H30" s="149" t="s">
        <v>141</v>
      </c>
      <c r="I30" s="150"/>
      <c r="J30" s="150"/>
      <c r="K30" s="153" t="s">
        <v>20</v>
      </c>
    </row>
    <row r="31" spans="2:11" s="5" customFormat="1" ht="60" customHeight="1" thickBot="1" x14ac:dyDescent="0.3">
      <c r="B31" s="3" t="s">
        <v>46</v>
      </c>
      <c r="C31" s="3" t="s">
        <v>47</v>
      </c>
      <c r="D31" s="70" t="s">
        <v>71</v>
      </c>
      <c r="E31" s="71"/>
      <c r="F31" s="72" t="s">
        <v>72</v>
      </c>
      <c r="G31" s="73"/>
      <c r="H31" s="151"/>
      <c r="I31" s="152"/>
      <c r="J31" s="152"/>
      <c r="K31" s="154"/>
    </row>
    <row r="32" spans="2:11" s="5" customFormat="1" ht="20.100000000000001" customHeight="1" thickBot="1" x14ac:dyDescent="0.3">
      <c r="B32" s="9"/>
      <c r="C32" s="29"/>
      <c r="D32" s="75"/>
      <c r="E32" s="76"/>
      <c r="F32" s="77"/>
      <c r="G32" s="78"/>
      <c r="H32" s="77"/>
      <c r="I32" s="79"/>
      <c r="J32" s="78"/>
      <c r="K32" s="9"/>
    </row>
    <row r="33" spans="2:11" s="4" customFormat="1" ht="20.100000000000001" customHeight="1" thickBot="1" x14ac:dyDescent="0.3">
      <c r="B33" s="69" t="s">
        <v>159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2:11" s="5" customFormat="1" ht="69.95" customHeight="1" thickBot="1" x14ac:dyDescent="0.3">
      <c r="B34" s="3" t="s">
        <v>24</v>
      </c>
      <c r="C34" s="3" t="s">
        <v>22</v>
      </c>
      <c r="D34" s="70" t="s">
        <v>69</v>
      </c>
      <c r="E34" s="71"/>
      <c r="F34" s="72" t="s">
        <v>21</v>
      </c>
      <c r="G34" s="73"/>
      <c r="H34" s="72" t="s">
        <v>140</v>
      </c>
      <c r="I34" s="74"/>
      <c r="J34" s="73"/>
      <c r="K34" s="11" t="s">
        <v>20</v>
      </c>
    </row>
    <row r="35" spans="2:11" s="5" customFormat="1" ht="20.100000000000001" customHeight="1" thickBot="1" x14ac:dyDescent="0.3">
      <c r="B35" s="9"/>
      <c r="C35" s="29"/>
      <c r="D35" s="75"/>
      <c r="E35" s="76"/>
      <c r="F35" s="77"/>
      <c r="G35" s="78"/>
      <c r="H35" s="77"/>
      <c r="I35" s="79"/>
      <c r="J35" s="78"/>
      <c r="K35" s="9"/>
    </row>
    <row r="36" spans="2:11" s="4" customFormat="1" ht="20.100000000000001" customHeight="1" thickBot="1" x14ac:dyDescent="0.3">
      <c r="B36" s="69" t="s">
        <v>160</v>
      </c>
      <c r="C36" s="69"/>
      <c r="D36" s="69"/>
      <c r="E36" s="69"/>
      <c r="F36" s="69"/>
      <c r="G36" s="69"/>
      <c r="H36" s="69"/>
      <c r="I36" s="69"/>
      <c r="J36" s="69"/>
      <c r="K36" s="69"/>
    </row>
    <row r="37" spans="2:11" s="5" customFormat="1" ht="69.95" customHeight="1" thickBot="1" x14ac:dyDescent="0.3">
      <c r="B37" s="3" t="s">
        <v>27</v>
      </c>
      <c r="C37" s="3" t="s">
        <v>22</v>
      </c>
      <c r="D37" s="70" t="s">
        <v>69</v>
      </c>
      <c r="E37" s="71"/>
      <c r="F37" s="72" t="s">
        <v>21</v>
      </c>
      <c r="G37" s="73"/>
      <c r="H37" s="72" t="s">
        <v>140</v>
      </c>
      <c r="I37" s="74"/>
      <c r="J37" s="73"/>
      <c r="K37" s="11" t="s">
        <v>20</v>
      </c>
    </row>
    <row r="38" spans="2:11" s="5" customFormat="1" ht="20.100000000000001" customHeight="1" thickBot="1" x14ac:dyDescent="0.3">
      <c r="B38" s="9"/>
      <c r="C38" s="29"/>
      <c r="D38" s="75"/>
      <c r="E38" s="76"/>
      <c r="F38" s="77"/>
      <c r="G38" s="78"/>
      <c r="H38" s="77"/>
      <c r="I38" s="79"/>
      <c r="J38" s="78"/>
      <c r="K38" s="9"/>
    </row>
    <row r="39" spans="2:11" s="4" customFormat="1" ht="20.100000000000001" customHeight="1" thickBot="1" x14ac:dyDescent="0.3">
      <c r="B39" s="69" t="s">
        <v>161</v>
      </c>
      <c r="C39" s="69"/>
      <c r="D39" s="69"/>
      <c r="E39" s="69"/>
      <c r="F39" s="69"/>
      <c r="G39" s="69"/>
      <c r="H39" s="69"/>
      <c r="I39" s="69"/>
      <c r="J39" s="69"/>
      <c r="K39" s="69"/>
    </row>
    <row r="40" spans="2:11" s="5" customFormat="1" ht="69.95" customHeight="1" thickBot="1" x14ac:dyDescent="0.3">
      <c r="B40" s="3" t="s">
        <v>49</v>
      </c>
      <c r="C40" s="3" t="s">
        <v>22</v>
      </c>
      <c r="D40" s="70" t="s">
        <v>69</v>
      </c>
      <c r="E40" s="71"/>
      <c r="F40" s="72" t="s">
        <v>21</v>
      </c>
      <c r="G40" s="73"/>
      <c r="H40" s="72" t="s">
        <v>140</v>
      </c>
      <c r="I40" s="74"/>
      <c r="J40" s="73"/>
      <c r="K40" s="11" t="s">
        <v>20</v>
      </c>
    </row>
    <row r="41" spans="2:11" s="5" customFormat="1" ht="20.100000000000001" customHeight="1" thickBot="1" x14ac:dyDescent="0.3">
      <c r="B41" s="9"/>
      <c r="C41" s="29"/>
      <c r="D41" s="75"/>
      <c r="E41" s="76"/>
      <c r="F41" s="77"/>
      <c r="G41" s="78"/>
      <c r="H41" s="77"/>
      <c r="I41" s="79"/>
      <c r="J41" s="78"/>
      <c r="K41" s="9"/>
    </row>
    <row r="42" spans="2:11" s="4" customFormat="1" ht="20.100000000000001" customHeight="1" thickBot="1" x14ac:dyDescent="0.3">
      <c r="B42" s="69" t="s">
        <v>136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2:11" s="15" customFormat="1" ht="69.95" customHeight="1" thickBot="1" x14ac:dyDescent="0.3">
      <c r="B43" s="3" t="s">
        <v>23</v>
      </c>
      <c r="C43" s="3" t="s">
        <v>22</v>
      </c>
      <c r="D43" s="70" t="s">
        <v>69</v>
      </c>
      <c r="E43" s="71"/>
      <c r="F43" s="72" t="s">
        <v>21</v>
      </c>
      <c r="G43" s="73"/>
      <c r="H43" s="72" t="s">
        <v>140</v>
      </c>
      <c r="I43" s="74"/>
      <c r="J43" s="73"/>
      <c r="K43" s="11" t="s">
        <v>20</v>
      </c>
    </row>
    <row r="44" spans="2:11" s="15" customFormat="1" ht="20.100000000000001" customHeight="1" thickBot="1" x14ac:dyDescent="0.3">
      <c r="B44" s="9"/>
      <c r="C44" s="29"/>
      <c r="D44" s="75"/>
      <c r="E44" s="76"/>
      <c r="F44" s="77"/>
      <c r="G44" s="78"/>
      <c r="H44" s="77"/>
      <c r="I44" s="79"/>
      <c r="J44" s="78"/>
      <c r="K44" s="9"/>
    </row>
    <row r="45" spans="2:11" s="15" customFormat="1" ht="20.100000000000001" customHeight="1" thickBot="1" x14ac:dyDescent="0.3">
      <c r="B45" s="9"/>
      <c r="C45" s="29"/>
      <c r="D45" s="75"/>
      <c r="E45" s="76"/>
      <c r="F45" s="77"/>
      <c r="G45" s="78"/>
      <c r="H45" s="77"/>
      <c r="I45" s="79"/>
      <c r="J45" s="78"/>
      <c r="K45" s="9"/>
    </row>
    <row r="46" spans="2:11" s="15" customFormat="1" ht="20.100000000000001" customHeight="1" thickBot="1" x14ac:dyDescent="0.3">
      <c r="B46" s="9"/>
      <c r="C46" s="29"/>
      <c r="D46" s="75"/>
      <c r="E46" s="76"/>
      <c r="F46" s="77"/>
      <c r="G46" s="78"/>
      <c r="H46" s="77"/>
      <c r="I46" s="79"/>
      <c r="J46" s="78"/>
      <c r="K46" s="9"/>
    </row>
    <row r="47" spans="2:11" s="15" customFormat="1" ht="20.100000000000001" customHeight="1" thickBot="1" x14ac:dyDescent="0.3">
      <c r="B47" s="9"/>
      <c r="C47" s="29"/>
      <c r="D47" s="75"/>
      <c r="E47" s="76"/>
      <c r="F47" s="77"/>
      <c r="G47" s="78"/>
      <c r="H47" s="77"/>
      <c r="I47" s="79"/>
      <c r="J47" s="78"/>
      <c r="K47" s="9"/>
    </row>
    <row r="48" spans="2:11" s="15" customFormat="1" ht="20.100000000000001" customHeight="1" thickBot="1" x14ac:dyDescent="0.3">
      <c r="B48" s="9"/>
      <c r="C48" s="29"/>
      <c r="D48" s="75"/>
      <c r="E48" s="76"/>
      <c r="F48" s="77"/>
      <c r="G48" s="78"/>
      <c r="H48" s="77"/>
      <c r="I48" s="79"/>
      <c r="J48" s="78"/>
      <c r="K48" s="9"/>
    </row>
    <row r="49" spans="2:15" s="15" customFormat="1" ht="20.100000000000001" customHeight="1" thickBot="1" x14ac:dyDescent="0.3">
      <c r="B49" s="9"/>
      <c r="C49" s="29"/>
      <c r="D49" s="75"/>
      <c r="E49" s="76"/>
      <c r="F49" s="77"/>
      <c r="G49" s="78"/>
      <c r="H49" s="77"/>
      <c r="I49" s="79"/>
      <c r="J49" s="78"/>
      <c r="K49" s="9"/>
    </row>
    <row r="50" spans="2:15" s="15" customFormat="1" ht="20.100000000000001" customHeight="1" thickBot="1" x14ac:dyDescent="0.3">
      <c r="B50" s="9"/>
      <c r="C50" s="29"/>
      <c r="D50" s="75"/>
      <c r="E50" s="76"/>
      <c r="F50" s="77"/>
      <c r="G50" s="78"/>
      <c r="H50" s="77"/>
      <c r="I50" s="79"/>
      <c r="J50" s="78"/>
      <c r="K50" s="9"/>
    </row>
    <row r="51" spans="2:15" s="15" customFormat="1" ht="20.100000000000001" customHeight="1" thickBot="1" x14ac:dyDescent="0.3">
      <c r="B51" s="9"/>
      <c r="C51" s="29"/>
      <c r="D51" s="75"/>
      <c r="E51" s="76"/>
      <c r="F51" s="77"/>
      <c r="G51" s="78"/>
      <c r="H51" s="77"/>
      <c r="I51" s="79"/>
      <c r="J51" s="78"/>
      <c r="K51" s="9"/>
    </row>
    <row r="52" spans="2:15" s="15" customFormat="1" ht="20.100000000000001" customHeight="1" thickBot="1" x14ac:dyDescent="0.3">
      <c r="B52" s="9"/>
      <c r="C52" s="29"/>
      <c r="D52" s="75"/>
      <c r="E52" s="76"/>
      <c r="F52" s="77"/>
      <c r="G52" s="78"/>
      <c r="H52" s="77"/>
      <c r="I52" s="79"/>
      <c r="J52" s="78"/>
      <c r="K52" s="9"/>
    </row>
    <row r="53" spans="2:15" s="15" customFormat="1" ht="20.100000000000001" customHeight="1" thickBot="1" x14ac:dyDescent="0.3">
      <c r="B53" s="9"/>
      <c r="C53" s="29"/>
      <c r="D53" s="75"/>
      <c r="E53" s="76"/>
      <c r="F53" s="77"/>
      <c r="G53" s="78"/>
      <c r="H53" s="77"/>
      <c r="I53" s="79"/>
      <c r="J53" s="78"/>
      <c r="K53" s="9"/>
      <c r="O53" s="61"/>
    </row>
    <row r="54" spans="2:15" s="4" customFormat="1" ht="20.100000000000001" customHeight="1" thickBot="1" x14ac:dyDescent="0.3">
      <c r="B54" s="69" t="s">
        <v>137</v>
      </c>
      <c r="C54" s="69"/>
      <c r="D54" s="69"/>
      <c r="E54" s="69"/>
      <c r="F54" s="69"/>
      <c r="G54" s="69"/>
      <c r="H54" s="69"/>
      <c r="I54" s="69"/>
      <c r="J54" s="69"/>
      <c r="K54" s="69"/>
    </row>
    <row r="55" spans="2:15" s="15" customFormat="1" ht="69.95" customHeight="1" thickBot="1" x14ac:dyDescent="0.3">
      <c r="B55" s="3" t="s">
        <v>23</v>
      </c>
      <c r="C55" s="3" t="s">
        <v>22</v>
      </c>
      <c r="D55" s="70" t="s">
        <v>69</v>
      </c>
      <c r="E55" s="71"/>
      <c r="F55" s="72" t="s">
        <v>21</v>
      </c>
      <c r="G55" s="73"/>
      <c r="H55" s="72" t="s">
        <v>140</v>
      </c>
      <c r="I55" s="74"/>
      <c r="J55" s="73"/>
      <c r="K55" s="11" t="s">
        <v>20</v>
      </c>
    </row>
    <row r="56" spans="2:15" s="15" customFormat="1" ht="20.100000000000001" customHeight="1" thickBot="1" x14ac:dyDescent="0.3">
      <c r="B56" s="9"/>
      <c r="C56" s="29"/>
      <c r="D56" s="75"/>
      <c r="E56" s="76"/>
      <c r="F56" s="77"/>
      <c r="G56" s="78"/>
      <c r="H56" s="77"/>
      <c r="I56" s="79"/>
      <c r="J56" s="78"/>
      <c r="K56" s="9"/>
    </row>
    <row r="57" spans="2:15" s="15" customFormat="1" ht="20.100000000000001" customHeight="1" thickBot="1" x14ac:dyDescent="0.3">
      <c r="B57" s="9"/>
      <c r="C57" s="29"/>
      <c r="D57" s="75"/>
      <c r="E57" s="76"/>
      <c r="F57" s="77"/>
      <c r="G57" s="78"/>
      <c r="H57" s="77"/>
      <c r="I57" s="79"/>
      <c r="J57" s="78"/>
      <c r="K57" s="9"/>
    </row>
    <row r="58" spans="2:15" s="15" customFormat="1" ht="20.100000000000001" customHeight="1" thickBot="1" x14ac:dyDescent="0.3">
      <c r="B58" s="9"/>
      <c r="C58" s="29"/>
      <c r="D58" s="75"/>
      <c r="E58" s="76"/>
      <c r="F58" s="77"/>
      <c r="G58" s="78"/>
      <c r="H58" s="77"/>
      <c r="I58" s="79"/>
      <c r="J58" s="78"/>
      <c r="K58" s="9"/>
    </row>
    <row r="59" spans="2:15" s="15" customFormat="1" ht="20.100000000000001" customHeight="1" thickBot="1" x14ac:dyDescent="0.3">
      <c r="B59" s="9"/>
      <c r="C59" s="29"/>
      <c r="D59" s="75"/>
      <c r="E59" s="76"/>
      <c r="F59" s="77"/>
      <c r="G59" s="78"/>
      <c r="H59" s="77"/>
      <c r="I59" s="79"/>
      <c r="J59" s="78"/>
      <c r="K59" s="9"/>
    </row>
    <row r="60" spans="2:15" s="15" customFormat="1" ht="20.100000000000001" customHeight="1" thickBot="1" x14ac:dyDescent="0.3">
      <c r="B60" s="9"/>
      <c r="C60" s="29"/>
      <c r="D60" s="75"/>
      <c r="E60" s="76"/>
      <c r="F60" s="77"/>
      <c r="G60" s="78"/>
      <c r="H60" s="77"/>
      <c r="I60" s="79"/>
      <c r="J60" s="78"/>
      <c r="K60" s="9"/>
    </row>
    <row r="61" spans="2:15" s="15" customFormat="1" ht="20.100000000000001" customHeight="1" thickBot="1" x14ac:dyDescent="0.3">
      <c r="B61" s="9"/>
      <c r="C61" s="29"/>
      <c r="D61" s="75"/>
      <c r="E61" s="76"/>
      <c r="F61" s="77"/>
      <c r="G61" s="78"/>
      <c r="H61" s="77"/>
      <c r="I61" s="79"/>
      <c r="J61" s="78"/>
      <c r="K61" s="9"/>
    </row>
    <row r="62" spans="2:15" s="15" customFormat="1" ht="20.100000000000001" customHeight="1" thickBot="1" x14ac:dyDescent="0.3">
      <c r="B62" s="9"/>
      <c r="C62" s="29"/>
      <c r="D62" s="75"/>
      <c r="E62" s="76"/>
      <c r="F62" s="77"/>
      <c r="G62" s="78"/>
      <c r="H62" s="77"/>
      <c r="I62" s="79"/>
      <c r="J62" s="78"/>
      <c r="K62" s="9"/>
    </row>
    <row r="63" spans="2:15" s="15" customFormat="1" ht="20.100000000000001" customHeight="1" thickBot="1" x14ac:dyDescent="0.3">
      <c r="B63" s="9"/>
      <c r="C63" s="29"/>
      <c r="D63" s="75"/>
      <c r="E63" s="76"/>
      <c r="F63" s="77"/>
      <c r="G63" s="78"/>
      <c r="H63" s="77"/>
      <c r="I63" s="79"/>
      <c r="J63" s="78"/>
      <c r="K63" s="9"/>
    </row>
    <row r="64" spans="2:15" s="15" customFormat="1" ht="20.100000000000001" customHeight="1" thickBot="1" x14ac:dyDescent="0.3">
      <c r="B64" s="9"/>
      <c r="C64" s="29"/>
      <c r="D64" s="75"/>
      <c r="E64" s="76"/>
      <c r="F64" s="77"/>
      <c r="G64" s="78"/>
      <c r="H64" s="77"/>
      <c r="I64" s="79"/>
      <c r="J64" s="78"/>
      <c r="K64" s="9"/>
    </row>
    <row r="65" spans="2:11" s="15" customFormat="1" ht="20.100000000000001" customHeight="1" thickBot="1" x14ac:dyDescent="0.3">
      <c r="B65" s="9"/>
      <c r="C65" s="29"/>
      <c r="D65" s="75"/>
      <c r="E65" s="76"/>
      <c r="F65" s="77"/>
      <c r="G65" s="78"/>
      <c r="H65" s="77"/>
      <c r="I65" s="79"/>
      <c r="J65" s="78"/>
      <c r="K65" s="9"/>
    </row>
    <row r="66" spans="2:11" s="6" customFormat="1" ht="20.100000000000001" customHeight="1" thickBot="1" x14ac:dyDescent="0.25">
      <c r="B66" s="88" t="s">
        <v>162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2:11" s="7" customFormat="1" ht="69.95" customHeight="1" thickBot="1" x14ac:dyDescent="0.25">
      <c r="B67" s="3" t="s">
        <v>28</v>
      </c>
      <c r="C67" s="3" t="s">
        <v>22</v>
      </c>
      <c r="D67" s="70" t="s">
        <v>69</v>
      </c>
      <c r="E67" s="71"/>
      <c r="F67" s="72" t="s">
        <v>21</v>
      </c>
      <c r="G67" s="73"/>
      <c r="H67" s="72" t="s">
        <v>140</v>
      </c>
      <c r="I67" s="74"/>
      <c r="J67" s="73"/>
      <c r="K67" s="11" t="s">
        <v>20</v>
      </c>
    </row>
    <row r="68" spans="2:11" s="7" customFormat="1" ht="20.100000000000001" customHeight="1" thickBot="1" x14ac:dyDescent="0.25">
      <c r="B68" s="9"/>
      <c r="C68" s="29"/>
      <c r="D68" s="75"/>
      <c r="E68" s="76"/>
      <c r="F68" s="77"/>
      <c r="G68" s="78"/>
      <c r="H68" s="77"/>
      <c r="I68" s="79"/>
      <c r="J68" s="78"/>
      <c r="K68" s="9"/>
    </row>
    <row r="69" spans="2:11" s="6" customFormat="1" ht="35.1" customHeight="1" thickBot="1" x14ac:dyDescent="0.25">
      <c r="B69" s="88" t="s">
        <v>138</v>
      </c>
      <c r="C69" s="88"/>
      <c r="D69" s="88"/>
      <c r="E69" s="88"/>
      <c r="F69" s="88"/>
      <c r="G69" s="88"/>
      <c r="H69" s="88"/>
      <c r="I69" s="88"/>
      <c r="J69" s="88"/>
      <c r="K69" s="88"/>
    </row>
    <row r="70" spans="2:11" s="7" customFormat="1" ht="69.95" customHeight="1" thickBot="1" x14ac:dyDescent="0.25">
      <c r="B70" s="3" t="s">
        <v>28</v>
      </c>
      <c r="C70" s="3" t="s">
        <v>22</v>
      </c>
      <c r="D70" s="70" t="s">
        <v>69</v>
      </c>
      <c r="E70" s="71"/>
      <c r="F70" s="72" t="s">
        <v>21</v>
      </c>
      <c r="G70" s="73"/>
      <c r="H70" s="72" t="s">
        <v>140</v>
      </c>
      <c r="I70" s="74"/>
      <c r="J70" s="73"/>
      <c r="K70" s="11" t="s">
        <v>20</v>
      </c>
    </row>
    <row r="71" spans="2:11" s="7" customFormat="1" ht="20.100000000000001" customHeight="1" thickBot="1" x14ac:dyDescent="0.25">
      <c r="B71" s="9"/>
      <c r="C71" s="29"/>
      <c r="D71" s="75"/>
      <c r="E71" s="76"/>
      <c r="F71" s="77"/>
      <c r="G71" s="78"/>
      <c r="H71" s="77"/>
      <c r="I71" s="79"/>
      <c r="J71" s="78"/>
      <c r="K71" s="9"/>
    </row>
    <row r="72" spans="2:11" s="8" customFormat="1" ht="35.1" customHeight="1" thickBot="1" x14ac:dyDescent="0.3">
      <c r="B72" s="91" t="s">
        <v>164</v>
      </c>
      <c r="C72" s="91"/>
      <c r="D72" s="91"/>
      <c r="E72" s="91"/>
      <c r="F72" s="91"/>
      <c r="G72" s="91"/>
      <c r="H72" s="91"/>
      <c r="I72" s="91"/>
      <c r="J72" s="91"/>
      <c r="K72" s="91"/>
    </row>
    <row r="73" spans="2:11" s="2" customFormat="1" ht="20.100000000000001" customHeight="1" thickBot="1" x14ac:dyDescent="0.3">
      <c r="B73" s="113" t="s">
        <v>142</v>
      </c>
      <c r="C73" s="114"/>
      <c r="D73" s="114"/>
      <c r="E73" s="115"/>
      <c r="F73" s="103"/>
      <c r="G73" s="104"/>
      <c r="H73" s="97" t="s">
        <v>139</v>
      </c>
      <c r="I73" s="97"/>
      <c r="J73" s="97"/>
      <c r="K73" s="98"/>
    </row>
    <row r="74" spans="2:11" s="2" customFormat="1" ht="20.100000000000001" customHeight="1" thickBot="1" x14ac:dyDescent="0.3">
      <c r="B74" s="113" t="s">
        <v>143</v>
      </c>
      <c r="C74" s="114"/>
      <c r="D74" s="114"/>
      <c r="E74" s="115"/>
      <c r="F74" s="107" t="str">
        <f>IF(ISBLANK(F73),"",IF(F73&lt;=BC10,F73/BA10,IF(F73&lt;=BC11,(F73-BC10)/BA11+AN10,IF(F73&lt;=BC12,(F73-BC11)/BA12+AN11,IF(F73&lt;=BC13,(F73-BC12)/BA13+AN12,(F73-BC13)/BA14+AN13)))))</f>
        <v/>
      </c>
      <c r="G74" s="108"/>
      <c r="H74" s="99"/>
      <c r="I74" s="99"/>
      <c r="J74" s="99"/>
      <c r="K74" s="100"/>
    </row>
    <row r="75" spans="2:11" s="2" customFormat="1" ht="20.100000000000001" customHeight="1" thickBot="1" x14ac:dyDescent="0.3">
      <c r="B75" s="113" t="s">
        <v>163</v>
      </c>
      <c r="C75" s="114"/>
      <c r="D75" s="114"/>
      <c r="E75" s="115"/>
      <c r="F75" s="105"/>
      <c r="G75" s="106"/>
      <c r="H75" s="99"/>
      <c r="I75" s="99"/>
      <c r="J75" s="99"/>
      <c r="K75" s="100"/>
    </row>
    <row r="76" spans="2:11" s="2" customFormat="1" ht="20.100000000000001" customHeight="1" thickBot="1" x14ac:dyDescent="0.3">
      <c r="B76" s="110" t="s">
        <v>54</v>
      </c>
      <c r="C76" s="111"/>
      <c r="D76" s="111"/>
      <c r="E76" s="112"/>
      <c r="F76" s="107" t="str">
        <f>IF(F197=0.01,F74,IF(F197&gt;=F74,F74,F197))</f>
        <v/>
      </c>
      <c r="G76" s="108"/>
      <c r="H76" s="99"/>
      <c r="I76" s="99"/>
      <c r="J76" s="99"/>
      <c r="K76" s="100"/>
    </row>
    <row r="77" spans="2:11" s="2" customFormat="1" ht="20.100000000000001" customHeight="1" thickBot="1" x14ac:dyDescent="0.3">
      <c r="B77" s="110" t="s">
        <v>50</v>
      </c>
      <c r="C77" s="111"/>
      <c r="D77" s="111"/>
      <c r="E77" s="112"/>
      <c r="F77" s="77" t="str">
        <f>F76</f>
        <v/>
      </c>
      <c r="G77" s="78"/>
      <c r="H77" s="99"/>
      <c r="I77" s="99"/>
      <c r="J77" s="99"/>
      <c r="K77" s="100"/>
    </row>
    <row r="78" spans="2:11" s="2" customFormat="1" ht="20.100000000000001" customHeight="1" thickBot="1" x14ac:dyDescent="0.3">
      <c r="B78" s="110" t="s">
        <v>51</v>
      </c>
      <c r="C78" s="111"/>
      <c r="D78" s="111"/>
      <c r="E78" s="112"/>
      <c r="F78" s="168" t="str">
        <f>IF(ISTEXT(F76),"",IF(F76&gt;0,IF(F77&gt;F76,IF(F76&lt;=5,F76*1.2,IF(F76&lt;=20,F76+1+(F76-5)*0.17,IF(F76&lt;=50,F76+3.55+(F76-20)*0.13,IF(F76&lt;=100,F76+7.45+(F76-50)*0.07,F76+10.95+(F76-100)*0.03)))),IF(F77&lt;=5,F77*1.2,IF(F77&lt;=20,F77+1+(F77-5)*0.17,IF(F77&lt;=50,F77+3.55+(F77-20)*0.13,IF(F77&lt;=100,F77+7.45+(F77-50)*0.07,F77+10.95+(F77-100)*0.03))))),""))</f>
        <v/>
      </c>
      <c r="G78" s="169"/>
      <c r="H78" s="99"/>
      <c r="I78" s="99"/>
      <c r="J78" s="99"/>
      <c r="K78" s="100"/>
    </row>
    <row r="79" spans="2:11" s="2" customFormat="1" ht="20.100000000000001" customHeight="1" thickBot="1" x14ac:dyDescent="0.3">
      <c r="B79" s="110" t="s">
        <v>55</v>
      </c>
      <c r="C79" s="111"/>
      <c r="D79" s="111"/>
      <c r="E79" s="112"/>
      <c r="F79" s="168" t="str">
        <f>IF(ISTEXT(F78),"",IF(F78&gt;0,F78*1.18,""))</f>
        <v/>
      </c>
      <c r="G79" s="169"/>
      <c r="H79" s="99"/>
      <c r="I79" s="99"/>
      <c r="J79" s="99"/>
      <c r="K79" s="100"/>
    </row>
    <row r="80" spans="2:11" s="2" customFormat="1" ht="20.100000000000001" customHeight="1" thickBot="1" x14ac:dyDescent="0.3">
      <c r="B80" s="110" t="s">
        <v>52</v>
      </c>
      <c r="C80" s="111"/>
      <c r="D80" s="111"/>
      <c r="E80" s="112"/>
      <c r="F80" s="168" t="str">
        <f>IF(ISTEXT(F78),"",IF(F78&gt;0,IF(F77&gt;F76,IF(F76&lt;=50,F78*1.2,IF(F76&lt;=100,F78+11.49+(F78-57.45)*0.13,F78+18.45+(F78-110.95)*0.11)),IF(F77&lt;=50,F78*1.2,IF(F77&lt;=100,F78+11.49+(F78-57.45)*0.13,F78+18.45+(F78-110.95)*0.11))),""))</f>
        <v/>
      </c>
      <c r="G80" s="169"/>
      <c r="H80" s="99"/>
      <c r="I80" s="99"/>
      <c r="J80" s="99"/>
      <c r="K80" s="100"/>
    </row>
    <row r="81" spans="2:11" s="2" customFormat="1" ht="20.100000000000001" customHeight="1" thickBot="1" x14ac:dyDescent="0.3">
      <c r="B81" s="110" t="s">
        <v>53</v>
      </c>
      <c r="C81" s="111"/>
      <c r="D81" s="111"/>
      <c r="E81" s="112"/>
      <c r="F81" s="168" t="str">
        <f>IF(ISTEXT(F79),"",IF(F79&gt;0,IF(B100&lt;=67.791,B100/1.18*1.2,IF(B100&lt;=130.921,B100/1.18+11.49+(B100/1.18-57.45)*0.13,B100/1.18+18.45+(B100/1.18-110.95)*0.11))*1.18,""))</f>
        <v/>
      </c>
      <c r="G81" s="169"/>
      <c r="H81" s="101"/>
      <c r="I81" s="101"/>
      <c r="J81" s="101"/>
      <c r="K81" s="102"/>
    </row>
    <row r="82" spans="2:11" s="5" customFormat="1" ht="20.100000000000001" customHeight="1" x14ac:dyDescent="0.25">
      <c r="B82" s="109" t="s">
        <v>158</v>
      </c>
      <c r="C82" s="109"/>
      <c r="D82" s="109"/>
      <c r="E82" s="109"/>
      <c r="F82" s="109"/>
      <c r="G82" s="109"/>
      <c r="H82" s="109"/>
      <c r="I82" s="109"/>
      <c r="J82" s="109"/>
      <c r="K82" s="109"/>
    </row>
    <row r="83" spans="2:11" s="5" customFormat="1" ht="20.100000000000001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5" customFormat="1" ht="20.100000000000001" customHeight="1" x14ac:dyDescent="0.25">
      <c r="B84" s="93"/>
      <c r="C84" s="93"/>
      <c r="D84" s="93"/>
      <c r="E84" s="93"/>
      <c r="F84" s="93"/>
      <c r="G84" s="17" t="s">
        <v>34</v>
      </c>
      <c r="H84" s="92"/>
      <c r="I84" s="92"/>
      <c r="J84" s="16"/>
      <c r="K84" s="16"/>
    </row>
    <row r="85" spans="2:11" s="5" customFormat="1" ht="20.100000000000001" customHeight="1" x14ac:dyDescent="0.25">
      <c r="B85" s="94" t="s">
        <v>30</v>
      </c>
      <c r="C85" s="94"/>
      <c r="D85" s="94"/>
      <c r="E85" s="94"/>
      <c r="F85" s="94"/>
      <c r="G85" s="18"/>
      <c r="H85" s="95" t="s">
        <v>31</v>
      </c>
      <c r="I85" s="95"/>
      <c r="J85" s="96"/>
      <c r="K85" s="16"/>
    </row>
    <row r="86" spans="2:11" s="5" customFormat="1" ht="20.100000000000001" customHeight="1" x14ac:dyDescent="0.25">
      <c r="B86" s="19"/>
      <c r="C86" s="19"/>
      <c r="D86" s="19"/>
      <c r="E86" s="19"/>
      <c r="F86" s="19"/>
      <c r="G86" s="18"/>
      <c r="H86" s="20"/>
      <c r="I86" s="20"/>
      <c r="J86" s="96"/>
      <c r="K86" s="16"/>
    </row>
    <row r="87" spans="2:11" s="5" customFormat="1" ht="20.100000000000001" customHeight="1" x14ac:dyDescent="0.25">
      <c r="B87" s="93"/>
      <c r="C87" s="93"/>
      <c r="D87" s="93"/>
      <c r="E87" s="93"/>
      <c r="F87" s="93"/>
      <c r="G87" s="17" t="s">
        <v>34</v>
      </c>
      <c r="H87" s="92"/>
      <c r="I87" s="92"/>
      <c r="J87" s="96"/>
      <c r="K87" s="16"/>
    </row>
    <row r="88" spans="2:11" s="5" customFormat="1" ht="20.100000000000001" customHeight="1" x14ac:dyDescent="0.25">
      <c r="B88" s="94" t="s">
        <v>32</v>
      </c>
      <c r="C88" s="94"/>
      <c r="D88" s="94"/>
      <c r="E88" s="94"/>
      <c r="F88" s="94"/>
      <c r="G88" s="18"/>
      <c r="H88" s="95" t="s">
        <v>31</v>
      </c>
      <c r="I88" s="95"/>
      <c r="J88" s="96"/>
      <c r="K88" s="16"/>
    </row>
    <row r="89" spans="2:11" s="5" customFormat="1" ht="5.25" customHeight="1" thickBot="1" x14ac:dyDescent="0.3">
      <c r="B89" s="16"/>
      <c r="C89" s="16"/>
      <c r="D89" s="16"/>
      <c r="E89" s="16"/>
      <c r="F89" s="16"/>
      <c r="G89" s="16"/>
      <c r="H89" s="16"/>
      <c r="I89" s="16"/>
      <c r="J89" s="96"/>
      <c r="K89" s="16"/>
    </row>
    <row r="90" spans="2:11" s="5" customFormat="1" ht="20.100000000000001" customHeight="1" x14ac:dyDescent="0.25">
      <c r="B90" s="21"/>
      <c r="C90" s="21"/>
      <c r="D90" s="21"/>
      <c r="E90" s="21"/>
      <c r="F90" s="21"/>
      <c r="G90" s="21"/>
      <c r="H90" s="21"/>
      <c r="I90" s="22"/>
      <c r="J90" s="22"/>
      <c r="K90" s="22"/>
    </row>
    <row r="91" spans="2:11" s="5" customFormat="1" ht="20.100000000000001" customHeight="1" x14ac:dyDescent="0.25">
      <c r="B91" s="92"/>
      <c r="C91" s="92"/>
      <c r="D91" s="92"/>
      <c r="E91" s="92"/>
      <c r="F91" s="92"/>
      <c r="G91" s="17" t="s">
        <v>34</v>
      </c>
      <c r="H91" s="92"/>
      <c r="I91" s="92"/>
      <c r="J91" s="13"/>
      <c r="K91" s="16"/>
    </row>
    <row r="92" spans="2:11" s="5" customFormat="1" ht="20.100000000000001" customHeight="1" x14ac:dyDescent="0.25">
      <c r="B92" s="94" t="s">
        <v>33</v>
      </c>
      <c r="C92" s="94"/>
      <c r="D92" s="94"/>
      <c r="E92" s="94"/>
      <c r="F92" s="94"/>
      <c r="G92" s="18"/>
      <c r="H92" s="95" t="s">
        <v>31</v>
      </c>
      <c r="I92" s="95"/>
      <c r="J92" s="13"/>
      <c r="K92" s="16"/>
    </row>
    <row r="93" spans="2:11" s="5" customFormat="1" ht="20.100000000000001" customHeight="1" x14ac:dyDescent="0.25">
      <c r="B93" s="23"/>
      <c r="C93" s="23"/>
      <c r="D93" s="23"/>
      <c r="E93" s="23"/>
      <c r="F93" s="16"/>
      <c r="G93" s="16"/>
      <c r="H93" s="16"/>
      <c r="I93" s="16"/>
      <c r="J93" s="13"/>
      <c r="K93" s="16"/>
    </row>
    <row r="94" spans="2:11" s="5" customFormat="1" ht="20.100000000000001" customHeight="1" x14ac:dyDescent="0.25">
      <c r="B94" s="90" t="s">
        <v>35</v>
      </c>
      <c r="C94" s="90"/>
      <c r="D94" s="90"/>
      <c r="E94" s="90"/>
      <c r="F94" s="90"/>
      <c r="G94" s="89"/>
      <c r="H94" s="89"/>
      <c r="I94" s="16"/>
      <c r="J94" s="16"/>
      <c r="K94" s="16"/>
    </row>
    <row r="95" spans="2:11" s="5" customFormat="1" ht="20.10000000000000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5" customFormat="1" ht="20.10000000000000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2" s="63" customFormat="1" ht="20.100000000000001" hidden="1" customHeight="1" x14ac:dyDescent="0.25"/>
    <row r="98" spans="2:2" s="63" customFormat="1" ht="20.100000000000001" hidden="1" customHeight="1" x14ac:dyDescent="0.25"/>
    <row r="99" spans="2:2" s="63" customFormat="1" ht="20.100000000000001" hidden="1" customHeight="1" x14ac:dyDescent="0.25"/>
    <row r="100" spans="2:2" s="63" customFormat="1" ht="20.100000000000001" hidden="1" customHeight="1" x14ac:dyDescent="0.25">
      <c r="B100" s="63" t="str">
        <f>IF(ISTEXT(F79),"",IF(F79&gt;0,ROUND(F79,2),""))</f>
        <v/>
      </c>
    </row>
    <row r="101" spans="2:2" s="63" customFormat="1" ht="20.100000000000001" hidden="1" customHeight="1" x14ac:dyDescent="0.25"/>
    <row r="102" spans="2:2" s="63" customFormat="1" ht="20.100000000000001" hidden="1" customHeight="1" x14ac:dyDescent="0.25"/>
    <row r="103" spans="2:2" s="63" customFormat="1" ht="20.100000000000001" hidden="1" customHeight="1" x14ac:dyDescent="0.25"/>
    <row r="104" spans="2:2" s="63" customFormat="1" ht="20.100000000000001" hidden="1" customHeight="1" x14ac:dyDescent="0.25"/>
    <row r="105" spans="2:2" s="63" customFormat="1" ht="20.100000000000001" hidden="1" customHeight="1" x14ac:dyDescent="0.25"/>
    <row r="106" spans="2:2" s="63" customFormat="1" ht="20.100000000000001" hidden="1" customHeight="1" x14ac:dyDescent="0.25"/>
    <row r="107" spans="2:2" s="63" customFormat="1" ht="20.100000000000001" hidden="1" customHeight="1" x14ac:dyDescent="0.25"/>
    <row r="108" spans="2:2" s="63" customFormat="1" ht="20.100000000000001" hidden="1" customHeight="1" x14ac:dyDescent="0.25"/>
    <row r="109" spans="2:2" s="63" customFormat="1" ht="20.100000000000001" hidden="1" customHeight="1" x14ac:dyDescent="0.25"/>
    <row r="110" spans="2:2" s="63" customFormat="1" ht="20.100000000000001" hidden="1" customHeight="1" x14ac:dyDescent="0.25"/>
    <row r="111" spans="2:2" s="63" customFormat="1" ht="20.100000000000001" hidden="1" customHeight="1" x14ac:dyDescent="0.25"/>
    <row r="112" spans="2:2" s="63" customFormat="1" ht="20.100000000000001" hidden="1" customHeight="1" x14ac:dyDescent="0.25"/>
    <row r="113" s="63" customFormat="1" ht="20.100000000000001" hidden="1" customHeight="1" x14ac:dyDescent="0.25"/>
    <row r="114" s="63" customFormat="1" ht="20.100000000000001" hidden="1" customHeight="1" x14ac:dyDescent="0.25"/>
    <row r="115" s="63" customFormat="1" ht="20.100000000000001" hidden="1" customHeight="1" x14ac:dyDescent="0.25"/>
    <row r="116" s="63" customFormat="1" ht="20.100000000000001" hidden="1" customHeight="1" x14ac:dyDescent="0.25"/>
    <row r="117" s="63" customFormat="1" ht="20.100000000000001" hidden="1" customHeight="1" x14ac:dyDescent="0.25"/>
    <row r="118" s="63" customFormat="1" ht="20.100000000000001" hidden="1" customHeight="1" x14ac:dyDescent="0.25"/>
    <row r="119" s="63" customFormat="1" ht="20.100000000000001" hidden="1" customHeight="1" x14ac:dyDescent="0.25"/>
    <row r="120" s="63" customFormat="1" ht="20.100000000000001" hidden="1" customHeight="1" x14ac:dyDescent="0.25"/>
    <row r="121" s="63" customFormat="1" ht="20.100000000000001" hidden="1" customHeight="1" x14ac:dyDescent="0.25"/>
    <row r="122" s="63" customFormat="1" ht="20.100000000000001" hidden="1" customHeight="1" x14ac:dyDescent="0.25"/>
    <row r="123" s="63" customFormat="1" ht="20.100000000000001" hidden="1" customHeight="1" x14ac:dyDescent="0.25"/>
    <row r="124" s="63" customFormat="1" ht="20.100000000000001" hidden="1" customHeight="1" x14ac:dyDescent="0.25"/>
    <row r="125" s="63" customFormat="1" ht="20.100000000000001" hidden="1" customHeight="1" x14ac:dyDescent="0.25"/>
    <row r="126" s="63" customFormat="1" ht="20.100000000000001" hidden="1" customHeight="1" x14ac:dyDescent="0.25"/>
    <row r="127" s="63" customFormat="1" ht="20.100000000000001" hidden="1" customHeight="1" x14ac:dyDescent="0.25"/>
    <row r="128" s="63" customFormat="1" ht="20.100000000000001" hidden="1" customHeight="1" x14ac:dyDescent="0.25"/>
    <row r="129" s="63" customFormat="1" ht="20.100000000000001" hidden="1" customHeight="1" x14ac:dyDescent="0.25"/>
    <row r="130" s="63" customFormat="1" ht="20.100000000000001" hidden="1" customHeight="1" x14ac:dyDescent="0.25"/>
    <row r="131" s="63" customFormat="1" ht="20.100000000000001" hidden="1" customHeight="1" x14ac:dyDescent="0.25"/>
    <row r="132" s="63" customFormat="1" ht="20.100000000000001" hidden="1" customHeight="1" x14ac:dyDescent="0.25"/>
    <row r="133" s="63" customFormat="1" ht="20.100000000000001" hidden="1" customHeight="1" x14ac:dyDescent="0.25"/>
    <row r="134" s="63" customFormat="1" ht="20.100000000000001" hidden="1" customHeight="1" x14ac:dyDescent="0.25"/>
    <row r="135" s="63" customFormat="1" ht="20.100000000000001" hidden="1" customHeight="1" x14ac:dyDescent="0.25"/>
    <row r="136" s="63" customFormat="1" ht="20.100000000000001" hidden="1" customHeight="1" x14ac:dyDescent="0.25"/>
    <row r="137" s="63" customFormat="1" ht="20.100000000000001" hidden="1" customHeight="1" x14ac:dyDescent="0.25"/>
    <row r="138" s="63" customFormat="1" ht="20.100000000000001" hidden="1" customHeight="1" x14ac:dyDescent="0.25"/>
    <row r="139" s="63" customFormat="1" ht="20.100000000000001" hidden="1" customHeight="1" x14ac:dyDescent="0.25"/>
    <row r="140" s="63" customFormat="1" ht="20.100000000000001" hidden="1" customHeight="1" x14ac:dyDescent="0.25"/>
    <row r="141" s="63" customFormat="1" ht="20.100000000000001" hidden="1" customHeight="1" x14ac:dyDescent="0.25"/>
    <row r="142" s="63" customFormat="1" ht="20.100000000000001" hidden="1" customHeight="1" x14ac:dyDescent="0.25"/>
    <row r="143" s="63" customFormat="1" ht="20.100000000000001" hidden="1" customHeight="1" x14ac:dyDescent="0.25"/>
    <row r="144" s="63" customFormat="1" ht="20.100000000000001" hidden="1" customHeight="1" x14ac:dyDescent="0.25"/>
    <row r="145" s="63" customFormat="1" ht="20.100000000000001" hidden="1" customHeight="1" x14ac:dyDescent="0.25"/>
    <row r="146" s="63" customFormat="1" ht="20.100000000000001" hidden="1" customHeight="1" x14ac:dyDescent="0.25"/>
    <row r="147" s="63" customFormat="1" ht="20.100000000000001" hidden="1" customHeight="1" x14ac:dyDescent="0.25"/>
    <row r="148" s="63" customFormat="1" ht="20.100000000000001" hidden="1" customHeight="1" x14ac:dyDescent="0.25"/>
    <row r="149" s="63" customFormat="1" ht="20.100000000000001" hidden="1" customHeight="1" x14ac:dyDescent="0.25"/>
    <row r="150" s="63" customFormat="1" ht="20.100000000000001" hidden="1" customHeight="1" x14ac:dyDescent="0.25"/>
    <row r="151" s="63" customFormat="1" ht="20.100000000000001" hidden="1" customHeight="1" x14ac:dyDescent="0.25"/>
    <row r="152" s="63" customFormat="1" ht="20.100000000000001" hidden="1" customHeight="1" x14ac:dyDescent="0.25"/>
    <row r="153" s="63" customFormat="1" ht="20.100000000000001" hidden="1" customHeight="1" x14ac:dyDescent="0.25"/>
    <row r="154" s="63" customFormat="1" ht="20.100000000000001" hidden="1" customHeight="1" x14ac:dyDescent="0.25"/>
    <row r="155" s="63" customFormat="1" ht="20.100000000000001" hidden="1" customHeight="1" x14ac:dyDescent="0.25"/>
    <row r="156" s="63" customFormat="1" ht="20.100000000000001" hidden="1" customHeight="1" x14ac:dyDescent="0.25"/>
    <row r="157" s="63" customFormat="1" ht="20.100000000000001" hidden="1" customHeight="1" x14ac:dyDescent="0.25"/>
    <row r="158" s="63" customFormat="1" ht="20.100000000000001" hidden="1" customHeight="1" x14ac:dyDescent="0.25"/>
    <row r="159" hidden="1" x14ac:dyDescent="0.2"/>
    <row r="160" hidden="1" x14ac:dyDescent="0.2"/>
    <row r="161" spans="14:14" hidden="1" x14ac:dyDescent="0.2"/>
    <row r="162" spans="14:14" hidden="1" x14ac:dyDescent="0.2"/>
    <row r="163" spans="14:14" hidden="1" x14ac:dyDescent="0.2"/>
    <row r="164" spans="14:14" hidden="1" x14ac:dyDescent="0.2">
      <c r="N164" s="63"/>
    </row>
    <row r="165" spans="14:14" hidden="1" x14ac:dyDescent="0.2"/>
    <row r="166" spans="14:14" hidden="1" x14ac:dyDescent="0.2"/>
    <row r="167" spans="14:14" hidden="1" x14ac:dyDescent="0.2"/>
    <row r="168" spans="14:14" hidden="1" x14ac:dyDescent="0.2"/>
    <row r="169" spans="14:14" hidden="1" x14ac:dyDescent="0.2"/>
    <row r="170" spans="14:14" hidden="1" x14ac:dyDescent="0.2"/>
    <row r="171" spans="14:14" hidden="1" x14ac:dyDescent="0.2"/>
    <row r="172" spans="14:14" hidden="1" x14ac:dyDescent="0.2"/>
    <row r="173" spans="14:14" hidden="1" x14ac:dyDescent="0.2"/>
    <row r="174" spans="14:14" hidden="1" x14ac:dyDescent="0.2"/>
    <row r="175" spans="14:14" hidden="1" x14ac:dyDescent="0.2"/>
    <row r="176" spans="14:14" hidden="1" x14ac:dyDescent="0.2"/>
    <row r="177" spans="6:6" hidden="1" x14ac:dyDescent="0.2"/>
    <row r="178" spans="6:6" hidden="1" x14ac:dyDescent="0.2"/>
    <row r="179" spans="6:6" hidden="1" x14ac:dyDescent="0.2"/>
    <row r="180" spans="6:6" hidden="1" x14ac:dyDescent="0.2"/>
    <row r="181" spans="6:6" hidden="1" x14ac:dyDescent="0.2"/>
    <row r="182" spans="6:6" hidden="1" x14ac:dyDescent="0.2"/>
    <row r="183" spans="6:6" hidden="1" x14ac:dyDescent="0.2"/>
    <row r="184" spans="6:6" hidden="1" x14ac:dyDescent="0.2"/>
    <row r="185" spans="6:6" hidden="1" x14ac:dyDescent="0.2"/>
    <row r="186" spans="6:6" hidden="1" x14ac:dyDescent="0.2"/>
    <row r="187" spans="6:6" hidden="1" x14ac:dyDescent="0.2"/>
    <row r="188" spans="6:6" hidden="1" x14ac:dyDescent="0.2"/>
    <row r="189" spans="6:6" hidden="1" x14ac:dyDescent="0.2">
      <c r="F189" s="66"/>
    </row>
    <row r="190" spans="6:6" hidden="1" x14ac:dyDescent="0.2">
      <c r="F190" s="66"/>
    </row>
    <row r="191" spans="6:6" hidden="1" x14ac:dyDescent="0.2">
      <c r="F191" s="66"/>
    </row>
    <row r="192" spans="6:6" hidden="1" x14ac:dyDescent="0.2">
      <c r="F192" s="66"/>
    </row>
    <row r="193" spans="2:8" hidden="1" x14ac:dyDescent="0.2"/>
    <row r="194" spans="2:8" hidden="1" x14ac:dyDescent="0.2"/>
    <row r="195" spans="2:8" hidden="1" x14ac:dyDescent="0.2">
      <c r="B195" s="64"/>
      <c r="C195" s="64"/>
      <c r="D195" s="64"/>
      <c r="E195" s="64"/>
      <c r="F195" s="64"/>
      <c r="G195" s="64"/>
      <c r="H195" s="64"/>
    </row>
    <row r="196" spans="2:8" hidden="1" x14ac:dyDescent="0.2">
      <c r="B196" s="64"/>
      <c r="C196" s="64"/>
      <c r="D196" s="64"/>
      <c r="E196" s="64"/>
      <c r="F196" s="64"/>
      <c r="G196" s="64"/>
      <c r="H196" s="64"/>
    </row>
    <row r="197" spans="2:8" hidden="1" x14ac:dyDescent="0.2">
      <c r="B197" s="157" t="s">
        <v>157</v>
      </c>
      <c r="C197" s="157"/>
      <c r="D197" s="157"/>
      <c r="E197" s="157"/>
      <c r="F197" s="158">
        <f>IF(IF(ISBLANK(H71),IF(AND(ISBLANK(H32),ISBLANK(H35),ISBLANK(H38),ISBLANK(H41),ISBLANK(H44),ISBLANK(H45),ISBLANK(H46),ISBLANK(H47),ISBLANK(H48),ISBLANK(H49),ISBLANK(H50),ISBLANK(H51),ISBLANK(H52),ISBLANK(H53),ISBLANK(H56),ISBLANK(H57),ISBLANK(H58),ISBLANK(H59),ISBLANK(H60),ISBLANK(H61),ISBLANK(H62),ISBLANK(H63),ISBLANK(H64),ISBLANK(H65),ISBLANK(H68)),0,IF(OR(D21="Almaniya",D21="Avstriya",D21="Birləşmiş Krallıq",D21="Belçika",D21="İsveçrə"),IF(AND(COUNTA(H44:H53)=0, COUNTA(H56:H65)=0),MIN(H32,H35,H38,H41,H68),MIN(B201,B202)),IF(OR(D21="Bolqarıstan",D21="Çex Respublikası",D21="Danimarka",D21="Estoniya",D21="Finlandiya",D21="Fransa",D21="İrlandiya",D21="İspaniya",D21="İsveç",D21="İtaliya",D21="Kipr",D21="Latviya",D21="Litva",D21="Lüksemburq",D21="Macarıstan",D21="Malta",D21="Niderland",D21="Polşa",D21="Portuqaliya",D21="Rumıniya",D21="Slovakiya",D21="Sloveniya",D21="Türkiyə",D21="Xorvatiya",D21="Yunanıstan",D21="Amerika Birləşmiş Ştatları",D21="Norveç",D21="Yaponiya",D21="Kanada",D21="İsrail",D21="Avstraliya"),IF(AND(COUNTA(H44:H53)=0, COUNTA(H56:H65)=0),MIN(H32,H35,H38,H41,H68),MIN(B206,B207)),MIN(H32,H35,H38,H41,H44,H45,H46,H47,H48,H49,H50,H51,H52,H53,H56,H57,H58,H59,H60,H61,H62,H63,H64,H65,H68)))),H71)&lt;=IF(ISBLANK(H32),"",H32),IF(ISBLANK(H71),IF(AND(ISBLANK(H32),ISBLANK(H35),ISBLANK(H38),ISBLANK(H41),ISBLANK(H44),ISBLANK(H45),ISBLANK(H46),ISBLANK(H47),ISBLANK(H48),ISBLANK(H49),ISBLANK(H50),ISBLANK(H51),ISBLANK(H52),ISBLANK(H53),ISBLANK(H56),ISBLANK(H57),ISBLANK(H58),ISBLANK(H59),ISBLANK(H60),ISBLANK(H61),ISBLANK(H62),ISBLANK(H63),ISBLANK(H64),ISBLANK(H65),ISBLANK(H68)),0,IF(OR(D21="Almaniya",D21="Avstriya",D21="Birləşmiş Krallıq",D21="Belçika",D21="İsveçrə"),IF(AND(COUNTA(H44:H53)=0, COUNTA(H56:H65)=0),MIN(H32,H35,H38,H41,H68),MIN(B201,B202)),IF(OR(D21="Bolqarıstan",D21="Çex Respublikası",D21="Danimarka",D21="Estoniya",D21="Finlandiya",D21="Fransa",D21="İrlandiya",D21="İspaniya",D21="İsveç",D21="İtaliya",D21="Kipr",D21="Latviya",D21="Litva",D21="Lüksemburq",D21="Macarıstan",D21="Malta",D21="Niderland",D21="Polşa",D21="Portuqaliya",D21="Rumıniya",D21="Slovakiya",D21="Sloveniya",D21="Türkiyə",D21="Xorvatiya",D21="Yunanıstan",D21="Amerika Birləşmiş Ştatları",D21="Norveç",D21="Yaponiya",D21="Kanada",D21="İsrail",D21="Avstraliya"),IF(AND(COUNTA(H44:H53)=0, COUNTA(H56:H65)=0),MIN(H32,H35,H38,H41,H68),MIN(B206,B207)),MIN(H32,H35,H38,H41,H44,H45,H46,H47,H48,H49,H50,H51,H52,H53,H56,H57,H58,H59,H60,H61,H62,H63,H64,H65,H68)))),H71),H32)*IF(D28="Həkim resepti olmadan buraxılan dərman vasitəsi", IF(AND(ISBLANK(H44),ISBLANK(H45),ISBLANK(H46),ISBLANK(H47),ISBLANK(H48),ISBLANK(H49),ISBLANK(H50),ISBLANK(H51),ISBLANK(H52),ISBLANK(H53),ISBLANK(H56),ISBLANK(H57),ISBLANK(H58),ISBLANK(H59),ISBLANK(H60),ISBLANK(H61),ISBLANK(H62),ISBLANK(H63),ISBLANK(H64),ISBLANK(H65)),F75,1.1*F75),F75)+0.01</f>
        <v>0.01</v>
      </c>
      <c r="G197" s="158"/>
      <c r="H197" s="64"/>
    </row>
    <row r="198" spans="2:8" hidden="1" x14ac:dyDescent="0.2">
      <c r="B198" s="64"/>
      <c r="C198" s="64"/>
      <c r="D198" s="64"/>
      <c r="E198" s="64"/>
      <c r="F198" s="64"/>
      <c r="G198" s="64"/>
      <c r="H198" s="64"/>
    </row>
    <row r="199" spans="2:8" hidden="1" x14ac:dyDescent="0.2">
      <c r="B199" s="64"/>
      <c r="C199" s="64"/>
      <c r="D199" s="64"/>
      <c r="E199" s="64"/>
      <c r="F199" s="64"/>
      <c r="G199" s="64"/>
      <c r="H199" s="64"/>
    </row>
    <row r="200" spans="2:8" hidden="1" x14ac:dyDescent="0.2">
      <c r="B200" s="64"/>
      <c r="C200" s="64"/>
      <c r="D200" s="64"/>
      <c r="E200" s="64"/>
      <c r="F200" s="64"/>
      <c r="G200" s="64"/>
      <c r="H200" s="64"/>
    </row>
    <row r="201" spans="2:8" hidden="1" x14ac:dyDescent="0.2">
      <c r="B201" s="65" t="str">
        <f>IF(COUNTA(H44:H53)=0,"",IF(COUNTA(H44:H53)=1,AVERAGE(H44:H53)*1.2, IF(COUNTA(H44:H53)&lt;=5,AVERAGE(H44:H53)*1.1,AVERAGE(H44:H53))))</f>
        <v/>
      </c>
      <c r="C201" s="64"/>
      <c r="D201" s="64"/>
      <c r="E201" s="64"/>
      <c r="F201" s="64"/>
      <c r="G201" s="64"/>
      <c r="H201" s="64"/>
    </row>
    <row r="202" spans="2:8" hidden="1" x14ac:dyDescent="0.2">
      <c r="B202" s="65" t="str">
        <f>IF(COUNTA(H56:H65)=0,"",IF(COUNTA(H56:H65)=1,AVERAGE(H56:H65)*1.2, IF(COUNTA(H56:H65)&lt;=5,AVERAGE(H56:H65)*1.1,AVERAGE(H56:H65))))</f>
        <v/>
      </c>
      <c r="C202" s="64"/>
      <c r="D202" s="64"/>
      <c r="E202" s="64"/>
      <c r="F202" s="64"/>
      <c r="G202" s="64"/>
      <c r="H202" s="64"/>
    </row>
    <row r="203" spans="2:8" hidden="1" x14ac:dyDescent="0.2">
      <c r="B203" s="65"/>
      <c r="C203" s="64"/>
      <c r="D203" s="64"/>
      <c r="E203" s="64"/>
      <c r="F203" s="64"/>
      <c r="G203" s="64"/>
      <c r="H203" s="64"/>
    </row>
    <row r="204" spans="2:8" hidden="1" x14ac:dyDescent="0.2">
      <c r="B204" s="64"/>
      <c r="C204" s="64"/>
      <c r="D204" s="64"/>
      <c r="E204" s="64"/>
      <c r="F204" s="64"/>
      <c r="G204" s="64"/>
      <c r="H204" s="64"/>
    </row>
    <row r="205" spans="2:8" hidden="1" x14ac:dyDescent="0.2"/>
    <row r="206" spans="2:8" hidden="1" x14ac:dyDescent="0.2">
      <c r="B206" s="66" t="str">
        <f>IF(COUNTA(H44:H53)=0,"",IF(COUNTA(H44:H53)=1,AVERAGE(H44:H53)*1.1,IF(COUNT(H44:H53)&gt;=5,AVERAGE(SMALL(H44:H53,{1;2;3;4;5})),AVERAGE(H44:H53))))</f>
        <v/>
      </c>
    </row>
    <row r="207" spans="2:8" hidden="1" x14ac:dyDescent="0.2">
      <c r="B207" s="66" t="str">
        <f>IF(COUNTA(H56:H65)=0,"",IF(COUNTA(H56:H65)=1,AVERAGE(H56:H65)*1.1,IF(COUNT(H56:H65)&gt;=5,AVERAGE(SMALL(H56:H65,{1;2;3;4;5})),AVERAGE(H56:H65))))</f>
        <v/>
      </c>
    </row>
    <row r="208" spans="2: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10:16" hidden="1" x14ac:dyDescent="0.2"/>
    <row r="226" spans="10:16" hidden="1" x14ac:dyDescent="0.2"/>
    <row r="227" spans="10:16" hidden="1" x14ac:dyDescent="0.2"/>
    <row r="228" spans="10:16" hidden="1" x14ac:dyDescent="0.2"/>
    <row r="229" spans="10:16" hidden="1" x14ac:dyDescent="0.2"/>
    <row r="230" spans="10:16" hidden="1" x14ac:dyDescent="0.2"/>
    <row r="231" spans="10:16" hidden="1" x14ac:dyDescent="0.2">
      <c r="J231" s="62" t="s">
        <v>14</v>
      </c>
      <c r="N231" s="68" t="s">
        <v>62</v>
      </c>
      <c r="O231" s="63" t="s">
        <v>75</v>
      </c>
      <c r="P231" s="63" t="s">
        <v>75</v>
      </c>
    </row>
    <row r="232" spans="10:16" hidden="1" x14ac:dyDescent="0.2">
      <c r="J232" s="62" t="s">
        <v>15</v>
      </c>
      <c r="N232" s="68" t="s">
        <v>57</v>
      </c>
      <c r="O232" s="63" t="s">
        <v>76</v>
      </c>
      <c r="P232" s="63" t="s">
        <v>76</v>
      </c>
    </row>
    <row r="233" spans="10:16" hidden="1" x14ac:dyDescent="0.2">
      <c r="N233" s="68" t="s">
        <v>58</v>
      </c>
      <c r="O233" s="63" t="s">
        <v>77</v>
      </c>
      <c r="P233" s="63" t="s">
        <v>77</v>
      </c>
    </row>
    <row r="234" spans="10:16" hidden="1" x14ac:dyDescent="0.2">
      <c r="N234" s="68" t="s">
        <v>59</v>
      </c>
      <c r="O234" s="63" t="s">
        <v>78</v>
      </c>
      <c r="P234" s="63" t="s">
        <v>78</v>
      </c>
    </row>
    <row r="235" spans="10:16" hidden="1" x14ac:dyDescent="0.2">
      <c r="N235" s="68" t="s">
        <v>61</v>
      </c>
      <c r="O235" s="63" t="s">
        <v>79</v>
      </c>
      <c r="P235" s="63" t="s">
        <v>79</v>
      </c>
    </row>
    <row r="236" spans="10:16" hidden="1" x14ac:dyDescent="0.2">
      <c r="N236" s="68" t="s">
        <v>63</v>
      </c>
      <c r="O236" s="63" t="s">
        <v>80</v>
      </c>
      <c r="P236" s="62" t="s">
        <v>81</v>
      </c>
    </row>
    <row r="237" spans="10:16" hidden="1" x14ac:dyDescent="0.2">
      <c r="N237" s="64" t="s">
        <v>65</v>
      </c>
      <c r="O237" s="62" t="s">
        <v>81</v>
      </c>
      <c r="P237" s="62" t="s">
        <v>82</v>
      </c>
    </row>
    <row r="238" spans="10:16" hidden="1" x14ac:dyDescent="0.2">
      <c r="N238" s="64" t="s">
        <v>60</v>
      </c>
      <c r="O238" s="62" t="s">
        <v>82</v>
      </c>
      <c r="P238" s="62" t="s">
        <v>83</v>
      </c>
    </row>
    <row r="239" spans="10:16" hidden="1" x14ac:dyDescent="0.2">
      <c r="N239" s="64" t="s">
        <v>56</v>
      </c>
      <c r="O239" s="62" t="s">
        <v>83</v>
      </c>
      <c r="P239" s="62" t="s">
        <v>84</v>
      </c>
    </row>
    <row r="240" spans="10:16" hidden="1" x14ac:dyDescent="0.2">
      <c r="N240" s="64" t="s">
        <v>64</v>
      </c>
      <c r="O240" s="62" t="s">
        <v>84</v>
      </c>
      <c r="P240" s="62" t="s">
        <v>62</v>
      </c>
    </row>
    <row r="241" spans="15:16" hidden="1" x14ac:dyDescent="0.2">
      <c r="O241" s="62" t="s">
        <v>62</v>
      </c>
      <c r="P241" s="62" t="s">
        <v>85</v>
      </c>
    </row>
    <row r="242" spans="15:16" hidden="1" x14ac:dyDescent="0.2">
      <c r="O242" s="62" t="s">
        <v>85</v>
      </c>
      <c r="P242" s="62" t="s">
        <v>86</v>
      </c>
    </row>
    <row r="243" spans="15:16" hidden="1" x14ac:dyDescent="0.2">
      <c r="O243" s="62" t="s">
        <v>86</v>
      </c>
      <c r="P243" s="62" t="s">
        <v>87</v>
      </c>
    </row>
    <row r="244" spans="15:16" hidden="1" x14ac:dyDescent="0.2">
      <c r="O244" s="62" t="s">
        <v>87</v>
      </c>
      <c r="P244" s="62" t="s">
        <v>88</v>
      </c>
    </row>
    <row r="245" spans="15:16" hidden="1" x14ac:dyDescent="0.2">
      <c r="O245" s="62" t="s">
        <v>88</v>
      </c>
      <c r="P245" s="62" t="s">
        <v>89</v>
      </c>
    </row>
    <row r="246" spans="15:16" hidden="1" x14ac:dyDescent="0.2">
      <c r="O246" s="62" t="s">
        <v>89</v>
      </c>
      <c r="P246" s="62" t="s">
        <v>90</v>
      </c>
    </row>
    <row r="247" spans="15:16" hidden="1" x14ac:dyDescent="0.2">
      <c r="O247" s="62" t="s">
        <v>90</v>
      </c>
      <c r="P247" s="62" t="s">
        <v>91</v>
      </c>
    </row>
    <row r="248" spans="15:16" hidden="1" x14ac:dyDescent="0.2">
      <c r="O248" s="62" t="s">
        <v>91</v>
      </c>
      <c r="P248" s="62" t="s">
        <v>92</v>
      </c>
    </row>
    <row r="249" spans="15:16" hidden="1" x14ac:dyDescent="0.2">
      <c r="O249" s="62" t="s">
        <v>92</v>
      </c>
      <c r="P249" s="62" t="s">
        <v>93</v>
      </c>
    </row>
    <row r="250" spans="15:16" hidden="1" x14ac:dyDescent="0.2">
      <c r="O250" s="62" t="s">
        <v>93</v>
      </c>
      <c r="P250" s="62" t="s">
        <v>94</v>
      </c>
    </row>
    <row r="251" spans="15:16" hidden="1" x14ac:dyDescent="0.2">
      <c r="O251" s="62" t="s">
        <v>94</v>
      </c>
      <c r="P251" s="62" t="s">
        <v>57</v>
      </c>
    </row>
    <row r="252" spans="15:16" hidden="1" x14ac:dyDescent="0.2">
      <c r="O252" s="62" t="s">
        <v>57</v>
      </c>
      <c r="P252" s="62" t="s">
        <v>95</v>
      </c>
    </row>
    <row r="253" spans="15:16" hidden="1" x14ac:dyDescent="0.2">
      <c r="O253" s="62" t="s">
        <v>95</v>
      </c>
      <c r="P253" s="62" t="s">
        <v>96</v>
      </c>
    </row>
    <row r="254" spans="15:16" hidden="1" x14ac:dyDescent="0.2">
      <c r="O254" s="62" t="s">
        <v>96</v>
      </c>
      <c r="P254" s="62" t="s">
        <v>97</v>
      </c>
    </row>
    <row r="255" spans="15:16" hidden="1" x14ac:dyDescent="0.2">
      <c r="O255" s="62" t="s">
        <v>97</v>
      </c>
      <c r="P255" s="62" t="s">
        <v>98</v>
      </c>
    </row>
    <row r="256" spans="15:16" hidden="1" x14ac:dyDescent="0.2">
      <c r="O256" s="62" t="s">
        <v>98</v>
      </c>
      <c r="P256" s="62" t="s">
        <v>99</v>
      </c>
    </row>
    <row r="257" spans="15:16" hidden="1" x14ac:dyDescent="0.2">
      <c r="O257" s="62" t="s">
        <v>99</v>
      </c>
      <c r="P257" s="62" t="s">
        <v>100</v>
      </c>
    </row>
    <row r="258" spans="15:16" hidden="1" x14ac:dyDescent="0.2">
      <c r="O258" s="62" t="s">
        <v>100</v>
      </c>
      <c r="P258" s="62" t="s">
        <v>101</v>
      </c>
    </row>
    <row r="259" spans="15:16" hidden="1" x14ac:dyDescent="0.2">
      <c r="O259" s="62" t="s">
        <v>101</v>
      </c>
      <c r="P259" s="62" t="s">
        <v>58</v>
      </c>
    </row>
    <row r="260" spans="15:16" hidden="1" x14ac:dyDescent="0.2">
      <c r="O260" s="62" t="s">
        <v>58</v>
      </c>
      <c r="P260" s="62" t="s">
        <v>102</v>
      </c>
    </row>
    <row r="261" spans="15:16" hidden="1" x14ac:dyDescent="0.2">
      <c r="O261" s="62" t="s">
        <v>102</v>
      </c>
      <c r="P261" s="62" t="s">
        <v>103</v>
      </c>
    </row>
    <row r="262" spans="15:16" hidden="1" x14ac:dyDescent="0.2">
      <c r="O262" s="62" t="s">
        <v>103</v>
      </c>
      <c r="P262" s="62" t="s">
        <v>104</v>
      </c>
    </row>
    <row r="263" spans="15:16" hidden="1" x14ac:dyDescent="0.2">
      <c r="O263" s="62" t="s">
        <v>104</v>
      </c>
      <c r="P263" s="62" t="s">
        <v>59</v>
      </c>
    </row>
    <row r="264" spans="15:16" hidden="1" x14ac:dyDescent="0.2">
      <c r="O264" s="62" t="s">
        <v>59</v>
      </c>
      <c r="P264" s="62" t="s">
        <v>105</v>
      </c>
    </row>
    <row r="265" spans="15:16" hidden="1" x14ac:dyDescent="0.2">
      <c r="O265" s="62" t="s">
        <v>105</v>
      </c>
      <c r="P265" s="62" t="s">
        <v>106</v>
      </c>
    </row>
    <row r="266" spans="15:16" hidden="1" x14ac:dyDescent="0.2">
      <c r="O266" s="62" t="s">
        <v>106</v>
      </c>
      <c r="P266" s="62" t="s">
        <v>107</v>
      </c>
    </row>
    <row r="267" spans="15:16" hidden="1" x14ac:dyDescent="0.2">
      <c r="O267" s="62" t="s">
        <v>107</v>
      </c>
      <c r="P267" s="62" t="s">
        <v>108</v>
      </c>
    </row>
    <row r="268" spans="15:16" hidden="1" x14ac:dyDescent="0.2">
      <c r="O268" s="62" t="s">
        <v>108</v>
      </c>
      <c r="P268" s="62" t="s">
        <v>109</v>
      </c>
    </row>
    <row r="269" spans="15:16" hidden="1" x14ac:dyDescent="0.2">
      <c r="O269" s="62" t="s">
        <v>109</v>
      </c>
      <c r="P269" s="62" t="s">
        <v>110</v>
      </c>
    </row>
    <row r="270" spans="15:16" hidden="1" x14ac:dyDescent="0.2">
      <c r="O270" s="62" t="s">
        <v>110</v>
      </c>
      <c r="P270" s="62" t="s">
        <v>61</v>
      </c>
    </row>
    <row r="271" spans="15:16" hidden="1" x14ac:dyDescent="0.2">
      <c r="O271" s="62" t="s">
        <v>61</v>
      </c>
      <c r="P271" s="62" t="s">
        <v>111</v>
      </c>
    </row>
    <row r="272" spans="15:16" hidden="1" x14ac:dyDescent="0.2">
      <c r="O272" s="62" t="s">
        <v>111</v>
      </c>
      <c r="P272" s="62" t="s">
        <v>112</v>
      </c>
    </row>
    <row r="273" spans="15:16" hidden="1" x14ac:dyDescent="0.2">
      <c r="O273" s="62" t="s">
        <v>112</v>
      </c>
      <c r="P273" s="62" t="s">
        <v>113</v>
      </c>
    </row>
    <row r="274" spans="15:16" hidden="1" x14ac:dyDescent="0.2">
      <c r="O274" s="62" t="s">
        <v>113</v>
      </c>
      <c r="P274" s="62" t="s">
        <v>114</v>
      </c>
    </row>
    <row r="275" spans="15:16" hidden="1" x14ac:dyDescent="0.2">
      <c r="O275" s="62" t="s">
        <v>114</v>
      </c>
      <c r="P275" s="62" t="s">
        <v>115</v>
      </c>
    </row>
    <row r="276" spans="15:16" hidden="1" x14ac:dyDescent="0.2">
      <c r="O276" s="62" t="s">
        <v>115</v>
      </c>
      <c r="P276" s="62" t="s">
        <v>116</v>
      </c>
    </row>
    <row r="277" spans="15:16" hidden="1" x14ac:dyDescent="0.2">
      <c r="O277" s="62" t="s">
        <v>116</v>
      </c>
      <c r="P277" s="62" t="s">
        <v>117</v>
      </c>
    </row>
    <row r="278" spans="15:16" hidden="1" x14ac:dyDescent="0.2">
      <c r="O278" s="62" t="s">
        <v>117</v>
      </c>
      <c r="P278" s="62" t="s">
        <v>118</v>
      </c>
    </row>
    <row r="279" spans="15:16" hidden="1" x14ac:dyDescent="0.2">
      <c r="O279" s="62" t="s">
        <v>118</v>
      </c>
      <c r="P279" s="62" t="s">
        <v>119</v>
      </c>
    </row>
    <row r="280" spans="15:16" hidden="1" x14ac:dyDescent="0.2">
      <c r="O280" s="62" t="s">
        <v>119</v>
      </c>
      <c r="P280" s="62" t="s">
        <v>63</v>
      </c>
    </row>
    <row r="281" spans="15:16" hidden="1" x14ac:dyDescent="0.2">
      <c r="O281" s="62" t="s">
        <v>63</v>
      </c>
      <c r="P281" s="62" t="s">
        <v>65</v>
      </c>
    </row>
    <row r="282" spans="15:16" hidden="1" x14ac:dyDescent="0.2">
      <c r="O282" s="62" t="s">
        <v>65</v>
      </c>
      <c r="P282" s="62" t="s">
        <v>120</v>
      </c>
    </row>
    <row r="283" spans="15:16" hidden="1" x14ac:dyDescent="0.2">
      <c r="O283" s="62" t="s">
        <v>120</v>
      </c>
      <c r="P283" s="62" t="s">
        <v>121</v>
      </c>
    </row>
    <row r="284" spans="15:16" hidden="1" x14ac:dyDescent="0.2">
      <c r="O284" s="62" t="s">
        <v>121</v>
      </c>
      <c r="P284" s="62" t="s">
        <v>122</v>
      </c>
    </row>
    <row r="285" spans="15:16" hidden="1" x14ac:dyDescent="0.2">
      <c r="O285" s="62" t="s">
        <v>122</v>
      </c>
      <c r="P285" s="62" t="s">
        <v>123</v>
      </c>
    </row>
    <row r="286" spans="15:16" hidden="1" x14ac:dyDescent="0.2">
      <c r="O286" s="62" t="s">
        <v>123</v>
      </c>
      <c r="P286" s="62" t="s">
        <v>124</v>
      </c>
    </row>
    <row r="287" spans="15:16" hidden="1" x14ac:dyDescent="0.2">
      <c r="O287" s="62" t="s">
        <v>124</v>
      </c>
      <c r="P287" s="62" t="s">
        <v>125</v>
      </c>
    </row>
    <row r="288" spans="15:16" hidden="1" x14ac:dyDescent="0.2">
      <c r="O288" s="62" t="s">
        <v>125</v>
      </c>
      <c r="P288" s="62" t="s">
        <v>126</v>
      </c>
    </row>
    <row r="289" spans="15:16" hidden="1" x14ac:dyDescent="0.2">
      <c r="O289" s="62" t="s">
        <v>126</v>
      </c>
      <c r="P289" s="62" t="s">
        <v>60</v>
      </c>
    </row>
    <row r="290" spans="15:16" hidden="1" x14ac:dyDescent="0.2">
      <c r="O290" s="62" t="s">
        <v>60</v>
      </c>
      <c r="P290" s="62" t="s">
        <v>127</v>
      </c>
    </row>
    <row r="291" spans="15:16" hidden="1" x14ac:dyDescent="0.2">
      <c r="O291" s="62" t="s">
        <v>127</v>
      </c>
      <c r="P291" s="62" t="s">
        <v>128</v>
      </c>
    </row>
    <row r="292" spans="15:16" hidden="1" x14ac:dyDescent="0.2">
      <c r="O292" s="62" t="s">
        <v>128</v>
      </c>
      <c r="P292" s="62" t="s">
        <v>56</v>
      </c>
    </row>
    <row r="293" spans="15:16" hidden="1" x14ac:dyDescent="0.2">
      <c r="O293" s="62" t="s">
        <v>56</v>
      </c>
      <c r="P293" s="62" t="s">
        <v>129</v>
      </c>
    </row>
    <row r="294" spans="15:16" hidden="1" x14ac:dyDescent="0.2">
      <c r="O294" s="62" t="s">
        <v>129</v>
      </c>
      <c r="P294" s="62" t="s">
        <v>130</v>
      </c>
    </row>
    <row r="295" spans="15:16" hidden="1" x14ac:dyDescent="0.2">
      <c r="O295" s="62" t="s">
        <v>130</v>
      </c>
      <c r="P295" s="62" t="s">
        <v>131</v>
      </c>
    </row>
    <row r="296" spans="15:16" hidden="1" x14ac:dyDescent="0.2">
      <c r="O296" s="62" t="s">
        <v>131</v>
      </c>
      <c r="P296" s="62" t="s">
        <v>132</v>
      </c>
    </row>
    <row r="297" spans="15:16" hidden="1" x14ac:dyDescent="0.2">
      <c r="O297" s="62" t="s">
        <v>132</v>
      </c>
      <c r="P297" s="62" t="s">
        <v>133</v>
      </c>
    </row>
    <row r="298" spans="15:16" hidden="1" x14ac:dyDescent="0.2">
      <c r="O298" s="62" t="s">
        <v>133</v>
      </c>
      <c r="P298" s="62" t="s">
        <v>64</v>
      </c>
    </row>
    <row r="299" spans="15:16" hidden="1" x14ac:dyDescent="0.2">
      <c r="O299" s="62" t="s">
        <v>64</v>
      </c>
      <c r="P299" s="62" t="s">
        <v>134</v>
      </c>
    </row>
    <row r="300" spans="15:16" hidden="1" x14ac:dyDescent="0.2">
      <c r="O300" s="62" t="s">
        <v>134</v>
      </c>
    </row>
  </sheetData>
  <sheetProtection algorithmName="SHA-512" hashValue="YDpYQc2Hj2Tzi5PnoI+wgaSOVKqthbvIXL00n29/96RYy/C518RULVADjZzmkLYe0ZP/TMvWeuvuGF32zbGzQw==" saltValue="z3gJuu77D+r6sl8rS8a0zg==" spinCount="100000" sheet="1" objects="1" scenarios="1"/>
  <mergeCells count="223">
    <mergeCell ref="B197:E197"/>
    <mergeCell ref="F197:G197"/>
    <mergeCell ref="AN2:AY2"/>
    <mergeCell ref="AN3:AN4"/>
    <mergeCell ref="AO3:AP3"/>
    <mergeCell ref="AQ3:AR3"/>
    <mergeCell ref="AX3:AX5"/>
    <mergeCell ref="AY3:AY5"/>
    <mergeCell ref="AT4:AV5"/>
    <mergeCell ref="AP9:AQ9"/>
    <mergeCell ref="AS9:AT9"/>
    <mergeCell ref="AU9:AV9"/>
    <mergeCell ref="AX9:AY9"/>
    <mergeCell ref="F78:G78"/>
    <mergeCell ref="F79:G79"/>
    <mergeCell ref="F80:G80"/>
    <mergeCell ref="F81:G81"/>
    <mergeCell ref="B73:E73"/>
    <mergeCell ref="B75:E75"/>
    <mergeCell ref="B76:E76"/>
    <mergeCell ref="B77:E77"/>
    <mergeCell ref="B78:E78"/>
    <mergeCell ref="B79:E79"/>
    <mergeCell ref="B80:E80"/>
    <mergeCell ref="B17:C17"/>
    <mergeCell ref="D17:K17"/>
    <mergeCell ref="B29:K29"/>
    <mergeCell ref="D31:E31"/>
    <mergeCell ref="F31:G31"/>
    <mergeCell ref="D32:E32"/>
    <mergeCell ref="F32:G32"/>
    <mergeCell ref="H32:J32"/>
    <mergeCell ref="B30:G30"/>
    <mergeCell ref="H30:J31"/>
    <mergeCell ref="K30:K31"/>
    <mergeCell ref="B25:C25"/>
    <mergeCell ref="D24:K24"/>
    <mergeCell ref="J26:K26"/>
    <mergeCell ref="B22:C22"/>
    <mergeCell ref="B24:C24"/>
    <mergeCell ref="B18:C18"/>
    <mergeCell ref="B19:C19"/>
    <mergeCell ref="B21:C21"/>
    <mergeCell ref="D21:K21"/>
    <mergeCell ref="D22:K22"/>
    <mergeCell ref="D18:K18"/>
    <mergeCell ref="E19:F19"/>
    <mergeCell ref="H19:K19"/>
    <mergeCell ref="B27:C27"/>
    <mergeCell ref="J27:K27"/>
    <mergeCell ref="D25:E25"/>
    <mergeCell ref="B26:C26"/>
    <mergeCell ref="E26:H26"/>
    <mergeCell ref="B23:C23"/>
    <mergeCell ref="D23:K23"/>
    <mergeCell ref="F25:K25"/>
    <mergeCell ref="E27:H27"/>
    <mergeCell ref="B1:I2"/>
    <mergeCell ref="D5:K5"/>
    <mergeCell ref="D6:K6"/>
    <mergeCell ref="E8:F8"/>
    <mergeCell ref="D7:K7"/>
    <mergeCell ref="B9:C9"/>
    <mergeCell ref="B10:C10"/>
    <mergeCell ref="J1:K2"/>
    <mergeCell ref="D10:F10"/>
    <mergeCell ref="J8:K8"/>
    <mergeCell ref="G9:K9"/>
    <mergeCell ref="B5:C5"/>
    <mergeCell ref="B6:C6"/>
    <mergeCell ref="B7:C7"/>
    <mergeCell ref="B8:C8"/>
    <mergeCell ref="J10:K10"/>
    <mergeCell ref="H8:I8"/>
    <mergeCell ref="H10:I10"/>
    <mergeCell ref="E9:F9"/>
    <mergeCell ref="B3:K3"/>
    <mergeCell ref="D4:J4"/>
    <mergeCell ref="D11:K11"/>
    <mergeCell ref="D12:K12"/>
    <mergeCell ref="D13:K13"/>
    <mergeCell ref="D14:K14"/>
    <mergeCell ref="D16:K16"/>
    <mergeCell ref="B14:C14"/>
    <mergeCell ref="B15:C15"/>
    <mergeCell ref="B16:C16"/>
    <mergeCell ref="B11:C11"/>
    <mergeCell ref="B12:C12"/>
    <mergeCell ref="B13:C13"/>
    <mergeCell ref="D15:H15"/>
    <mergeCell ref="J15:K15"/>
    <mergeCell ref="D34:E34"/>
    <mergeCell ref="F34:G34"/>
    <mergeCell ref="H34:J34"/>
    <mergeCell ref="H40:J40"/>
    <mergeCell ref="D41:E41"/>
    <mergeCell ref="D37:E37"/>
    <mergeCell ref="F37:G37"/>
    <mergeCell ref="H37:J37"/>
    <mergeCell ref="D38:E38"/>
    <mergeCell ref="F38:G38"/>
    <mergeCell ref="H38:J38"/>
    <mergeCell ref="B39:K39"/>
    <mergeCell ref="D35:E35"/>
    <mergeCell ref="F35:G35"/>
    <mergeCell ref="G94:H94"/>
    <mergeCell ref="B94:F94"/>
    <mergeCell ref="B72:K72"/>
    <mergeCell ref="B91:F91"/>
    <mergeCell ref="H91:I91"/>
    <mergeCell ref="B87:F87"/>
    <mergeCell ref="H87:I87"/>
    <mergeCell ref="B88:F88"/>
    <mergeCell ref="B84:F84"/>
    <mergeCell ref="H84:I84"/>
    <mergeCell ref="H85:I85"/>
    <mergeCell ref="H88:I88"/>
    <mergeCell ref="B92:F92"/>
    <mergeCell ref="H92:I92"/>
    <mergeCell ref="J85:J89"/>
    <mergeCell ref="B85:F85"/>
    <mergeCell ref="H73:K81"/>
    <mergeCell ref="F73:G73"/>
    <mergeCell ref="F75:G75"/>
    <mergeCell ref="F76:G76"/>
    <mergeCell ref="B82:K82"/>
    <mergeCell ref="B81:E81"/>
    <mergeCell ref="B74:E74"/>
    <mergeCell ref="F74:G74"/>
    <mergeCell ref="D60:E60"/>
    <mergeCell ref="F60:G60"/>
    <mergeCell ref="H60:J60"/>
    <mergeCell ref="D61:E61"/>
    <mergeCell ref="F61:G61"/>
    <mergeCell ref="H61:J61"/>
    <mergeCell ref="F41:G41"/>
    <mergeCell ref="H41:J41"/>
    <mergeCell ref="H44:J44"/>
    <mergeCell ref="H45:J45"/>
    <mergeCell ref="D43:E43"/>
    <mergeCell ref="F43:G43"/>
    <mergeCell ref="D44:E44"/>
    <mergeCell ref="F44:G44"/>
    <mergeCell ref="D45:E45"/>
    <mergeCell ref="F45:G45"/>
    <mergeCell ref="B42:K42"/>
    <mergeCell ref="H43:J43"/>
    <mergeCell ref="D50:E50"/>
    <mergeCell ref="D52:E52"/>
    <mergeCell ref="F52:G52"/>
    <mergeCell ref="F51:G51"/>
    <mergeCell ref="D51:E51"/>
    <mergeCell ref="F50:G50"/>
    <mergeCell ref="F70:G70"/>
    <mergeCell ref="B69:K69"/>
    <mergeCell ref="D70:E70"/>
    <mergeCell ref="D62:E62"/>
    <mergeCell ref="F62:G62"/>
    <mergeCell ref="H62:J62"/>
    <mergeCell ref="D63:E63"/>
    <mergeCell ref="F63:G63"/>
    <mergeCell ref="H63:J63"/>
    <mergeCell ref="D71:E71"/>
    <mergeCell ref="F71:G71"/>
    <mergeCell ref="H70:J70"/>
    <mergeCell ref="H71:J71"/>
    <mergeCell ref="F77:G77"/>
    <mergeCell ref="D59:E59"/>
    <mergeCell ref="F59:G59"/>
    <mergeCell ref="H59:J59"/>
    <mergeCell ref="D57:E57"/>
    <mergeCell ref="F57:G57"/>
    <mergeCell ref="H57:J57"/>
    <mergeCell ref="B66:K66"/>
    <mergeCell ref="D67:E67"/>
    <mergeCell ref="F67:G67"/>
    <mergeCell ref="H67:J67"/>
    <mergeCell ref="D68:E68"/>
    <mergeCell ref="F68:G68"/>
    <mergeCell ref="H68:J68"/>
    <mergeCell ref="D64:E64"/>
    <mergeCell ref="F64:G64"/>
    <mergeCell ref="H64:J64"/>
    <mergeCell ref="D65:E65"/>
    <mergeCell ref="F65:G65"/>
    <mergeCell ref="H65:J65"/>
    <mergeCell ref="B20:C20"/>
    <mergeCell ref="D20:K20"/>
    <mergeCell ref="H50:J50"/>
    <mergeCell ref="H51:J51"/>
    <mergeCell ref="H52:J52"/>
    <mergeCell ref="H46:J46"/>
    <mergeCell ref="D47:E47"/>
    <mergeCell ref="F47:G47"/>
    <mergeCell ref="H47:J47"/>
    <mergeCell ref="D48:E48"/>
    <mergeCell ref="F48:G48"/>
    <mergeCell ref="H48:J48"/>
    <mergeCell ref="D49:E49"/>
    <mergeCell ref="F49:G49"/>
    <mergeCell ref="H49:J49"/>
    <mergeCell ref="D28:K28"/>
    <mergeCell ref="H35:J35"/>
    <mergeCell ref="B36:K36"/>
    <mergeCell ref="D40:E40"/>
    <mergeCell ref="F40:G40"/>
    <mergeCell ref="D46:E46"/>
    <mergeCell ref="F46:G46"/>
    <mergeCell ref="B28:C28"/>
    <mergeCell ref="B33:K33"/>
    <mergeCell ref="B54:K54"/>
    <mergeCell ref="D55:E55"/>
    <mergeCell ref="F55:G55"/>
    <mergeCell ref="H55:J55"/>
    <mergeCell ref="D56:E56"/>
    <mergeCell ref="F56:G56"/>
    <mergeCell ref="H56:J56"/>
    <mergeCell ref="D53:E53"/>
    <mergeCell ref="D58:E58"/>
    <mergeCell ref="F58:G58"/>
    <mergeCell ref="H58:J58"/>
    <mergeCell ref="F53:G53"/>
    <mergeCell ref="H53:J53"/>
  </mergeCells>
  <dataValidations count="4">
    <dataValidation type="list" showInputMessage="1" showErrorMessage="1" sqref="B44:B53 B56:B65">
      <formula1>$N$230:$N$240</formula1>
    </dataValidation>
    <dataValidation type="list" allowBlank="1" showInputMessage="1" showErrorMessage="1" sqref="D28:K28">
      <formula1>$J$230:$J$232</formula1>
    </dataValidation>
    <dataValidation type="list" allowBlank="1" showInputMessage="1" showErrorMessage="1" sqref="D21:K21 D23:K23">
      <formula1>$O$230:$O$300</formula1>
    </dataValidation>
    <dataValidation type="list" allowBlank="1" showInputMessage="1" showErrorMessage="1" sqref="D22:K22">
      <formula1>$P$230:$P$299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paperSize="9" scale="94" orientation="landscape" r:id="rId1"/>
  <headerFooter>
    <oddFooter>&amp;C&amp;P/&amp;N</oddFooter>
  </headerFooter>
  <rowBreaks count="4" manualBreakCount="4">
    <brk id="28" min="1" max="10" man="1"/>
    <brk id="41" min="1" max="10" man="1"/>
    <brk id="65" min="1" max="10" man="1"/>
    <brk id="71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19050</xdr:rowOff>
                  </from>
                  <to>
                    <xdr:col>3</xdr:col>
                    <xdr:colOff>1066800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19050</xdr:rowOff>
                  </from>
                  <to>
                    <xdr:col>6</xdr:col>
                    <xdr:colOff>419100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9525</xdr:rowOff>
                  </from>
                  <to>
                    <xdr:col>8</xdr:col>
                    <xdr:colOff>419100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9525</xdr:rowOff>
                  </from>
                  <to>
                    <xdr:col>8</xdr:col>
                    <xdr:colOff>419100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25</xdr:row>
                    <xdr:rowOff>19050</xdr:rowOff>
                  </from>
                  <to>
                    <xdr:col>3</xdr:col>
                    <xdr:colOff>1066800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3</xdr:col>
                    <xdr:colOff>762000</xdr:colOff>
                    <xdr:row>26</xdr:row>
                    <xdr:rowOff>19050</xdr:rowOff>
                  </from>
                  <to>
                    <xdr:col>3</xdr:col>
                    <xdr:colOff>1066800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generik dərman vasitəsi</vt:lpstr>
      <vt:lpstr>'generik dərman vasitəsi'!Print_Area</vt:lpstr>
      <vt:lpstr>'generik dərman vasitəsi'!Print_Titles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ilkin.majidov</dc:creator>
  <cp:lastModifiedBy>Vüsal M. Dəmirov</cp:lastModifiedBy>
  <cp:lastPrinted>2017-08-11T06:45:41Z</cp:lastPrinted>
  <dcterms:created xsi:type="dcterms:W3CDTF">2014-12-24T09:50:00Z</dcterms:created>
  <dcterms:modified xsi:type="dcterms:W3CDTF">2021-06-17T12:14:49Z</dcterms:modified>
</cp:coreProperties>
</file>